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0" windowWidth="23130" windowHeight="11925"/>
  </bookViews>
  <sheets>
    <sheet name="CALCULATOR" sheetId="1" r:id="rId1"/>
    <sheet name="AΛΦΑΤΠ - ΠΑΡΑΔΕΙΓΜΑ" sheetId="3" r:id="rId2"/>
    <sheet name="ΕΤΕΤΠ - ΠΑΡΑΔΕΙΓΜΑ" sheetId="4" r:id="rId3"/>
    <sheet name="ΠΕΙΡΤΠ - ΠΑΡΑΔΕΙΓΜΑ" sheetId="5" r:id="rId4"/>
    <sheet name="ΑΡΧΕΙΑ CSV ΧΕΙΡΙΣΤΩΝ" sheetId="6" r:id="rId5"/>
  </sheets>
  <calcPr calcId="145621"/>
</workbook>
</file>

<file path=xl/calcChain.xml><?xml version="1.0" encoding="utf-8"?>
<calcChain xmlns="http://schemas.openxmlformats.org/spreadsheetml/2006/main">
  <c r="F3" i="1" l="1"/>
  <c r="G2" i="1" l="1"/>
  <c r="E15" i="5" l="1"/>
  <c r="E14" i="5"/>
  <c r="E13" i="5"/>
  <c r="E12" i="5"/>
  <c r="E11" i="5"/>
  <c r="E9" i="5"/>
  <c r="E8" i="5"/>
  <c r="E7" i="5"/>
  <c r="E5" i="5"/>
  <c r="E4" i="5"/>
  <c r="E2" i="5"/>
  <c r="G15" i="5"/>
  <c r="G14" i="5"/>
  <c r="G13" i="5"/>
  <c r="G12" i="5"/>
  <c r="G11" i="5"/>
  <c r="G9" i="5"/>
  <c r="G8" i="5"/>
  <c r="G7" i="5"/>
  <c r="G5" i="5"/>
  <c r="G4" i="5"/>
  <c r="G2" i="5"/>
  <c r="G15" i="4"/>
  <c r="G14" i="4"/>
  <c r="G13" i="4"/>
  <c r="G12" i="4"/>
  <c r="G11" i="4"/>
  <c r="G9" i="4"/>
  <c r="G8" i="4"/>
  <c r="G7" i="4"/>
  <c r="G5" i="4"/>
  <c r="G4" i="4"/>
  <c r="G2" i="4"/>
  <c r="E15" i="4"/>
  <c r="E14" i="4"/>
  <c r="E13" i="4"/>
  <c r="E12" i="4"/>
  <c r="E11" i="4"/>
  <c r="E9" i="4"/>
  <c r="E8" i="4"/>
  <c r="E7" i="4"/>
  <c r="E5" i="4"/>
  <c r="E4" i="4"/>
  <c r="E2" i="4"/>
  <c r="G15" i="3"/>
  <c r="G14" i="3"/>
  <c r="G13" i="3"/>
  <c r="G12" i="3"/>
  <c r="G11" i="3"/>
  <c r="G9" i="3"/>
  <c r="G8" i="3"/>
  <c r="G7" i="3"/>
  <c r="G5" i="3"/>
  <c r="G4" i="3"/>
  <c r="G2" i="3"/>
  <c r="E15" i="3"/>
  <c r="E14" i="3"/>
  <c r="E13" i="3"/>
  <c r="E12" i="3"/>
  <c r="E11" i="3"/>
  <c r="E9" i="3"/>
  <c r="E8" i="3"/>
  <c r="E7" i="3"/>
  <c r="E5" i="3"/>
  <c r="E4" i="3"/>
  <c r="E2" i="3"/>
  <c r="D3" i="1" l="1"/>
  <c r="D4" i="1" l="1"/>
  <c r="F4" i="1" s="1"/>
  <c r="D2" i="1"/>
  <c r="G4" i="1" l="1"/>
  <c r="F2" i="1"/>
  <c r="G3" i="1"/>
  <c r="F4" i="5"/>
  <c r="I4" i="5" s="1"/>
  <c r="F5" i="5"/>
  <c r="I5" i="5" s="1"/>
  <c r="F7" i="5"/>
  <c r="F8" i="5"/>
  <c r="I8" i="5" s="1"/>
  <c r="F9" i="5"/>
  <c r="I9" i="5" s="1"/>
  <c r="F11" i="5"/>
  <c r="F12" i="5"/>
  <c r="I12" i="5" s="1"/>
  <c r="F13" i="5"/>
  <c r="I13" i="5" s="1"/>
  <c r="F14" i="5"/>
  <c r="I14" i="5" s="1"/>
  <c r="F15" i="5"/>
  <c r="I15" i="5" s="1"/>
  <c r="F2" i="5"/>
  <c r="I2" i="5" s="1"/>
  <c r="F16" i="5" l="1"/>
  <c r="F10" i="5"/>
  <c r="F6" i="5"/>
  <c r="F17" i="5" s="1"/>
  <c r="I7" i="5"/>
  <c r="I11" i="5"/>
  <c r="I16" i="5" s="1"/>
  <c r="J16" i="5" s="1"/>
  <c r="K16" i="5" s="1"/>
  <c r="L2" i="5"/>
  <c r="L3" i="5" s="1"/>
  <c r="I3" i="5"/>
  <c r="O2" i="5"/>
  <c r="F3" i="5"/>
  <c r="O3" i="5" s="1"/>
  <c r="I10" i="5"/>
  <c r="J10" i="5" s="1"/>
  <c r="L10" i="5" s="1"/>
  <c r="I6" i="5"/>
  <c r="F4" i="4"/>
  <c r="F5" i="4"/>
  <c r="I5" i="4" s="1"/>
  <c r="F7" i="4"/>
  <c r="F8" i="4"/>
  <c r="H8" i="4" s="1"/>
  <c r="F9" i="4"/>
  <c r="H9" i="4" s="1"/>
  <c r="F11" i="4"/>
  <c r="I11" i="4" s="1"/>
  <c r="F12" i="4"/>
  <c r="H12" i="4" s="1"/>
  <c r="F13" i="4"/>
  <c r="H13" i="4" s="1"/>
  <c r="F14" i="4"/>
  <c r="H14" i="4" s="1"/>
  <c r="F15" i="4"/>
  <c r="I15" i="4" s="1"/>
  <c r="F2" i="4"/>
  <c r="L16" i="5" l="1"/>
  <c r="H11" i="4"/>
  <c r="F16" i="4"/>
  <c r="I12" i="4"/>
  <c r="H7" i="4"/>
  <c r="F10" i="4"/>
  <c r="F6" i="4"/>
  <c r="F17" i="4" s="1"/>
  <c r="O2" i="4"/>
  <c r="I2" i="4"/>
  <c r="K10" i="5"/>
  <c r="O10" i="5"/>
  <c r="J6" i="5"/>
  <c r="L6" i="5"/>
  <c r="H10" i="4"/>
  <c r="F3" i="4"/>
  <c r="O3" i="4" s="1"/>
  <c r="I4" i="4"/>
  <c r="I6" i="4" s="1"/>
  <c r="H2" i="4"/>
  <c r="H5" i="4"/>
  <c r="H4" i="4"/>
  <c r="I14" i="4"/>
  <c r="I13" i="4"/>
  <c r="I9" i="4"/>
  <c r="I8" i="4"/>
  <c r="I7" i="4"/>
  <c r="H15" i="4"/>
  <c r="F4" i="3"/>
  <c r="I4" i="3" s="1"/>
  <c r="F5" i="3"/>
  <c r="I5" i="3" s="1"/>
  <c r="F7" i="3"/>
  <c r="I7" i="3" s="1"/>
  <c r="F8" i="3"/>
  <c r="I8" i="3" s="1"/>
  <c r="F9" i="3"/>
  <c r="I9" i="3" s="1"/>
  <c r="F11" i="3"/>
  <c r="F12" i="3"/>
  <c r="I12" i="3" s="1"/>
  <c r="F13" i="3"/>
  <c r="I13" i="3" s="1"/>
  <c r="F14" i="3"/>
  <c r="I14" i="3" s="1"/>
  <c r="F15" i="3"/>
  <c r="I15" i="3" s="1"/>
  <c r="F2" i="3"/>
  <c r="O2" i="3" s="1"/>
  <c r="H6" i="4" l="1"/>
  <c r="I16" i="4"/>
  <c r="J16" i="4" s="1"/>
  <c r="K16" i="4" s="1"/>
  <c r="H16" i="4"/>
  <c r="H17" i="4" s="1"/>
  <c r="L2" i="4"/>
  <c r="L3" i="4" s="1"/>
  <c r="I3" i="4"/>
  <c r="H3" i="4"/>
  <c r="P3" i="4" s="1"/>
  <c r="P2" i="4"/>
  <c r="L17" i="5"/>
  <c r="M16" i="5"/>
  <c r="K6" i="5"/>
  <c r="O6" i="5"/>
  <c r="J17" i="5"/>
  <c r="I10" i="4"/>
  <c r="J10" i="4" s="1"/>
  <c r="L10" i="4"/>
  <c r="J6" i="4"/>
  <c r="L6" i="4" s="1"/>
  <c r="F6" i="3"/>
  <c r="I2" i="3"/>
  <c r="F3" i="3"/>
  <c r="O3" i="3" s="1"/>
  <c r="I10" i="3"/>
  <c r="J10" i="3" s="1"/>
  <c r="K10" i="3" s="1"/>
  <c r="F16" i="3"/>
  <c r="F10" i="3"/>
  <c r="I11" i="3"/>
  <c r="I16" i="3" s="1"/>
  <c r="J16" i="3" s="1"/>
  <c r="K16" i="3" s="1"/>
  <c r="I6" i="3"/>
  <c r="J6" i="3" s="1"/>
  <c r="H15" i="5"/>
  <c r="H14" i="5"/>
  <c r="H13" i="5"/>
  <c r="H12" i="5"/>
  <c r="H11" i="5"/>
  <c r="H9" i="5"/>
  <c r="H8" i="5"/>
  <c r="H7" i="5"/>
  <c r="H5" i="5"/>
  <c r="H4" i="5"/>
  <c r="H2" i="5"/>
  <c r="L16" i="4" l="1"/>
  <c r="L17" i="4" s="1"/>
  <c r="L2" i="3"/>
  <c r="L3" i="3" s="1"/>
  <c r="I3" i="3"/>
  <c r="H10" i="5"/>
  <c r="P10" i="5" s="1"/>
  <c r="O6" i="3"/>
  <c r="H16" i="5"/>
  <c r="K17" i="5"/>
  <c r="M17" i="5"/>
  <c r="N16" i="5"/>
  <c r="O16" i="5"/>
  <c r="O17" i="5" s="1"/>
  <c r="H6" i="5"/>
  <c r="P6" i="5" s="1"/>
  <c r="P2" i="5"/>
  <c r="H3" i="5"/>
  <c r="P3" i="5" s="1"/>
  <c r="K10" i="4"/>
  <c r="P10" i="4" s="1"/>
  <c r="O10" i="4"/>
  <c r="K6" i="4"/>
  <c r="O6" i="4"/>
  <c r="J17" i="4"/>
  <c r="O10" i="3"/>
  <c r="F17" i="3"/>
  <c r="J17" i="3"/>
  <c r="L16" i="3"/>
  <c r="L6" i="3"/>
  <c r="K6" i="3"/>
  <c r="K17" i="3" s="1"/>
  <c r="L10" i="3"/>
  <c r="H15" i="3"/>
  <c r="H14" i="3"/>
  <c r="H13" i="3"/>
  <c r="H12" i="3"/>
  <c r="H11" i="3"/>
  <c r="H9" i="3"/>
  <c r="H8" i="3"/>
  <c r="H7" i="3"/>
  <c r="H5" i="3"/>
  <c r="H4" i="3"/>
  <c r="H2" i="3"/>
  <c r="M16" i="4" l="1"/>
  <c r="M17" i="4" s="1"/>
  <c r="H17" i="5"/>
  <c r="N17" i="5"/>
  <c r="P16" i="5"/>
  <c r="P17" i="5" s="1"/>
  <c r="P6" i="4"/>
  <c r="K17" i="4"/>
  <c r="H10" i="3"/>
  <c r="P10" i="3" s="1"/>
  <c r="P2" i="3"/>
  <c r="H3" i="3"/>
  <c r="P3" i="3" s="1"/>
  <c r="M16" i="3"/>
  <c r="L17" i="3"/>
  <c r="H6" i="3"/>
  <c r="P6" i="3" s="1"/>
  <c r="H16" i="3"/>
  <c r="N16" i="4" l="1"/>
  <c r="P16" i="4" s="1"/>
  <c r="P17" i="4" s="1"/>
  <c r="O16" i="4"/>
  <c r="O17" i="4" s="1"/>
  <c r="M17" i="3"/>
  <c r="O16" i="3"/>
  <c r="O17" i="3" s="1"/>
  <c r="H17" i="3"/>
  <c r="N16" i="3"/>
  <c r="N17" i="3" s="1"/>
  <c r="N17" i="4" l="1"/>
  <c r="P16" i="3"/>
  <c r="P17" i="3" s="1"/>
</calcChain>
</file>

<file path=xl/sharedStrings.xml><?xml version="1.0" encoding="utf-8"?>
<sst xmlns="http://schemas.openxmlformats.org/spreadsheetml/2006/main" count="294" uniqueCount="112">
  <si>
    <t>ΑΛΦΑΤΠ</t>
  </si>
  <si>
    <t>ΕΤΕΤΠ</t>
  </si>
  <si>
    <t>ΠΕΙΡΤΠ</t>
  </si>
  <si>
    <t>ΤΥΠΟΣ ΕΝΤΟΛΗΣ</t>
  </si>
  <si>
    <t>1- ΣΥΜΜΕΤΟΧΗ ΣΕ Ε.Π.</t>
  </si>
  <si>
    <t>INPUT:</t>
  </si>
  <si>
    <t>Α/Α Εταιρικής πράξης</t>
  </si>
  <si>
    <t>OUTPUT:</t>
  </si>
  <si>
    <t>Α/Α Ε.Π.</t>
  </si>
  <si>
    <t>Α/Α ΧΕΙΡΙΣΤΗ</t>
  </si>
  <si>
    <t>Α/Α ΕΝΤΟΛΗΣ</t>
  </si>
  <si>
    <t>ΛΟΓΑΡΙΑΣΜΟΣ ΧΕΙΡΙΣΤΗ</t>
  </si>
  <si>
    <t>ΣΥΝΤΜΗΣΗ ΕΠΕΝΔΥΤΗ</t>
  </si>
  <si>
    <t>ΔΙΚΑΙΩΜΑΤΑ ΕΧΑΕ (ΕΥΡΩ)</t>
  </si>
  <si>
    <t>35229</t>
  </si>
  <si>
    <t>0000000110</t>
  </si>
  <si>
    <t>15/10/2013</t>
  </si>
  <si>
    <t>85800</t>
  </si>
  <si>
    <t>099082929</t>
  </si>
  <si>
    <t>ΓΕΩΡΓΙΟΥΕΥΑΓΔΗ</t>
  </si>
  <si>
    <t>GRR000000036</t>
  </si>
  <si>
    <t>ΕΝΕΡΓΗ*</t>
  </si>
  <si>
    <t>ΕΛΕΥΘΕΡΗ***</t>
  </si>
  <si>
    <t>ΔΙΑΚΑΝΟΝΙΣΘΕΙΣΑ*****</t>
  </si>
  <si>
    <t>85801</t>
  </si>
  <si>
    <t>088450654</t>
  </si>
  <si>
    <t>ΑΝΔΡΕΟΥΠΑΝΑΚΩ</t>
  </si>
  <si>
    <t>ΑΠΕΝΕΡΓΟΠΟΙΗΜΕΝΗ**</t>
  </si>
  <si>
    <t>ΑΝΑΜΟΝΗ****</t>
  </si>
  <si>
    <t xml:space="preserve">ISIN  </t>
  </si>
  <si>
    <t>GRS</t>
  </si>
  <si>
    <t>7-ΚΛΑΣΜΑΤΙΚΑ ΧΕΙΡΙΣΤΗ</t>
  </si>
  <si>
    <t>8-ΚΛΑΣΜΑΤΙΚΑ ΕΠΕΝΔΥΤΗ</t>
  </si>
  <si>
    <t>HM/NIA KATAXΩΡΗΣΗΣ ΕΝΤΟΛΗΣ</t>
  </si>
  <si>
    <t>ISIN</t>
  </si>
  <si>
    <t>ΑΡΙΘΜΟΣ ΑΞΙΩΝ ΠΡΟΣ ΠΑΡΑΛΑΒΗ</t>
  </si>
  <si>
    <t>ΚΛΑΣΜΑΤΙΚΑ ΥΠΟΛΟΙΠΑ ΑΞΙΩΝ</t>
  </si>
  <si>
    <t>ΜΗ ΔΙΑΚΑΝΟΝΙΣΘΕΙΣΑ******</t>
  </si>
  <si>
    <t>Ενημέρωση πεδίων κατά το στάδιο του διακανονισμού εντολών συμμετοχής στην Εταιρική Πράξη (Ε.Π.)</t>
  </si>
  <si>
    <t>Α) ΠΡΟΔΙΑΓΡΑΦΕΣ CSV ΑΡΧΕΙΟΥ ΕΝΤΟΛΩΝ ΣΥΜΜΕΤΟΧΗΣ ΣΕ ΕΤΑΙΡΙΚΗ ΠΡΑΞΗ (Ε.Π.)</t>
  </si>
  <si>
    <t>ΚΑΤΑΣΤΑΣΗ ΚΑΤΑΧΩΡΗΣΗΣ ΕΝΤΟΛΗΣ ΣΥΜΜΕΤΟΧΗΣ ΣΕ Ε.Π.</t>
  </si>
  <si>
    <t>*ΕΝΕΡΓΗ: εντολή που έχει καταχωρηθεί προς διακανονισμό</t>
  </si>
  <si>
    <t>**ΑΠΕΝΕΡΓΟΠΟΙΗΜΕΝΗ: εντολή που έχει ακυρωθεί η καταχώρησή της προς διακανονισμό.</t>
  </si>
  <si>
    <t>***ΕΛΕΥΘΕΡΗ (RELEASED): εντολή που συμμετέχει στον διακανονισμό</t>
  </si>
  <si>
    <t>****ΑΝΑΜΟΝΗ (HOLD): εντολή που δεν συμμετέχει προσωρινά στον διακανονισμό</t>
  </si>
  <si>
    <t>*****ΔΙΑΚΑΝΟΝΙΣΘΕΙΣΑ: εντολή που έχει διακανονισθεί</t>
  </si>
  <si>
    <t>******ΜΗ ΔΙΑΚΑΝΟΝΙΣΘΕΙΣΑ: εντολή που δεν έχει διακανονισθεί</t>
  </si>
  <si>
    <t>ΠΟΣΟΤΗΤΑ ΣΥΜΜΕΤΟΧΗΣ</t>
  </si>
  <si>
    <t>ΤΙΜΗΜΑ (ΕΥΡΩ)</t>
  </si>
  <si>
    <t>Ενημέρωση πεδίων κατά το στάδιο διακανονισμού των εντολών διαχείρισης κλασματικών αξιών</t>
  </si>
  <si>
    <t>"7-ΚΛΑΣΜΑΤΙΚΑ ΧΕΙΡΙΣΤΗ": εντολές διαχείρισης κλασματικών αξιών από εντολές συμμετοχής σε Ε.Π. του ίδιου Χειριστή</t>
  </si>
  <si>
    <t>"8-ΚΛΑΣΜΑΤΙΚΑ ΕΠΕΝΔΥΤΗ": εντολές διαχείρισης κλασματικών αξιών από εντολές συμμετοχής σε Ε.Π. μέσω πολλών Χειριστών</t>
  </si>
  <si>
    <t>ΚΑΤΑΣΤΑΣΗ ΔΙΑΚΑΝΟΝΙΣΜΟΥ ΕΝΤΟΛΗΣ</t>
  </si>
  <si>
    <t>Β) ΠΡΟΔΙΑΓΡΑΦΕΣ CSV ΑΡΧΕΙΟΥ ΕΝΤΟΛΩΝ ΔΙΑΧΕΙΡΙΣΗΣ ΚΛΑΣΜΑΤΙΚΩΝ ΑΞΙΩΝ ΣΕ ΕΤΑΙΡΙΚΗ ΠΡΑΞΗ (Ε.Π.)</t>
  </si>
  <si>
    <t xml:space="preserve">ΚΑΤΑΣΤΑΣΗ ΣΥΝΘΗΚΗΣ ΔΙΑΚΡΑΤΗΣΗΣ ΕΝΤΟΛΗΣ </t>
  </si>
  <si>
    <t>ΚΑΤΑΣΤΑΣΗ ΣΥΝΘΗΚΗΣ ΔΙΑΚΡΑΤΗΣΗΣ ΕΝΤΟΛΗΣ</t>
  </si>
  <si>
    <t>Ενημέρωση πεδίων κατά το στάδιο της καταχώρησης εντολών συμμετοχής στην Εταιρική Πράξη (Ε.Π.)</t>
  </si>
  <si>
    <t xml:space="preserve">3. ΚΑΤΑΣΤΑΣΗ ΣΥΝΘΗΚΗΣ ΔΙΑΚΡΑΤΗΣΗΣ ΕΝΤΟΛΗΣ </t>
  </si>
  <si>
    <t xml:space="preserve">4. ΚΑΤΑΣΤΑΣΗ ΔΙΑΚΑΝΟΝΙΣΜΟΥ ΕΝΤΟΛΗΣ </t>
  </si>
  <si>
    <t xml:space="preserve">2. ΚΑΤΑΣΤΑΣΗ ΣΥΝΘΗΚΗΣ ΔΙΑΚΡΑΤΗΣΗΣ ΕΝΤΟΛΗΣ </t>
  </si>
  <si>
    <t xml:space="preserve">3. ΚΑΤΑΣΤΑΣΗ ΔΙΑΚΑΝΟΝΙΣΜΟΥ ΕΝΤΟΛΗΣ </t>
  </si>
  <si>
    <t>1. ΤΥΠΟΣ ΕΝΤΟΛΗΣ ΣΥΜΜΕΤΟΧΗΣ ΣΕ Ε.Π. (καταχωρούνται από τους Χειριστές για λογαριασμό επενδυτών-πελατών τους)</t>
  </si>
  <si>
    <t>"1-ΣΥΜΜΕΤΟΧΗ ΣΕ Ε.Π.": εντολές συμμετοχής επενδυτών σε Ε.Π.</t>
  </si>
  <si>
    <t>1. ΤΥΠΟΣ ΕΝΤΟΛΗΣ ΔΙΑΧΕΙΡΙΣΗΣ ΚΛΑΣΜΑΤΙΚΩΝ ΑΞΙΩΝ ΣΕ Ε.Π. (καταχωρούνται από το Διαχειριστή Σ.Α.Τ., με αρχική κατάσταση συνθήκης διακράτησης εντολής "ΑΝΑΜΟΝΗ")</t>
  </si>
  <si>
    <t>Ενημέρωση πεδίων μετά την ολοκλήρωση του διακανονισμού εντολών συμμετοχής σε Ε.Π. και 
την καταχώρηση από το Διαχειριστή Σ.Α.Τ. των εντολών διαχείρισης κλασματικών αξιών</t>
  </si>
  <si>
    <t xml:space="preserve"> WARRANT</t>
  </si>
  <si>
    <t>ΑΡΙΘΜΟΣ ΑΝΤΑΛΛΑΣΣΟΜΕΝΩΝ ΑΞΙΩΝ ΑΝΑ WARRANT (ΠΟΛΛΑΠΛΑΣΙΑΣΤΗΣ)</t>
  </si>
  <si>
    <t>ΤΙΜΗ ΑΣΚΗΣΗΣ ΑΝΑ ΑΝΤΑΛΛΑΣΣΟΜΕΝΗ ΑΞΙΑ</t>
  </si>
  <si>
    <t>ΚΛΑΣΜΑΤΙΚΑ ΥΠΟΛΟΙΠΑ ΑΝΤΑΛΛΑΣΣΟΜΕΝΩΝ ΑΞΙΩΝ</t>
  </si>
  <si>
    <t>ΕΛΕΥΘΕΡΗ*</t>
  </si>
  <si>
    <t>ΑΝΑΜΟΝΗ**</t>
  </si>
  <si>
    <t>ΔΙΑΚΑΝΟΝΙΣΘΕΙΣΑ***</t>
  </si>
  <si>
    <t>ΜΗ ΔΙΑΚΑΝΟΝΙΣΘΕΙΣΑ****</t>
  </si>
  <si>
    <t>*ΕΛΕΥΘΕΡΗ (RELEASED): εντολή που συμμετέχει στον διακανονισμό</t>
  </si>
  <si>
    <t>**ΑΝΑΜΟΝΗ (HOLD): εντολή που δεν συμμετέχει προσωρινά στον διακανονισμό</t>
  </si>
  <si>
    <t>***ΔΙΑΚΑΝΟΝΙΣΘΕΙΣΑ: εντολή που έχει διακανονισθεί</t>
  </si>
  <si>
    <t>****ΜΗ ΔΙΑΚΑΝΟΝΙΣΘΕΙΣΑ: εντολή που δεν έχει διακανονισθεί</t>
  </si>
  <si>
    <t>WARRANT</t>
  </si>
  <si>
    <t>Επενδυτής Α</t>
  </si>
  <si>
    <t>ΧΕΙΡΙΣΤΗΣ Α</t>
  </si>
  <si>
    <t>Επενδυτής Β</t>
  </si>
  <si>
    <t>ΧΕΙΡΙΣΤΗΣ Β</t>
  </si>
  <si>
    <t>ΧΕΙΡΙΣΤΗΣ Γ</t>
  </si>
  <si>
    <t>ΣΥΝΟΛΑ ΧΕΙΡ. Α (Επενδυτή Β)</t>
  </si>
  <si>
    <t>ΣΥΝΟΛΑ ΧΕΙΡ. Γ (Επενδυτή Β)</t>
  </si>
  <si>
    <t>ΕΠΕΝΔΥΤΗΣ</t>
  </si>
  <si>
    <t>ΧΕΙΡΙΣΤΗΣ</t>
  </si>
  <si>
    <t>ΕΝΤΟΛΗ ΑΣΚΗΣΗΣ WARRANTS 
(1-ΣΥΜΜΕΤΟΧΗ ΣΕ Ε.Π.)</t>
  </si>
  <si>
    <t xml:space="preserve">ΚΛΑΣΜΑΤΙΚΑ ΥΠΟΛΟΙΠΑ ΑΝΤΑΛΛΑΣΣΟΜΕΝΩΝ ΑΞΙΩΝ ΑΝΑ ΕΝΤΟΛΗ ΑΣΚΗΣΗΣ WARRANTS </t>
  </si>
  <si>
    <t>ΑΡΙΘΜΟΣ ΑΝΤΑΛΛΑΣΣΟΜΕΝΩΝ ΑΞΙΩΝ ΠΡΟΣ ΠΑΡΑΛΑΒΗ
[TRUNC(ΠΟΣΟΤΗΤΑ ΕΝΤΟΛΗΣ * ΠΟΛΛΑΠΛΑΣΙΑΣΤΗΣ)]</t>
  </si>
  <si>
    <t>ΕΝΤΟΛΗ ΔΙΑΧΕΙΡΙΣΗΣ ΚΛΑΣΜΑΤΙΚΩΝ ΧΕΙΡΙΣΤΗ 
(7-ΚΛΑΣΜΑΤΙΚΑ ΧΕΙΡΙΣΤΗ)</t>
  </si>
  <si>
    <t>ΚΛΑΣΜΑΤΙΚΑ ΥΠΟΛΟΙΠΑ ΑΝΤΑΛΛΑΣΣΟΜΕΝΩΝ ΑΞΙΩΝ ΕΠΕΝΔΥΤΗ ΑΠΌ ΠΟΛΛΟΥΣ ΧΕΙΡΙΣΤΕΣ</t>
  </si>
  <si>
    <t>ΣΥΝΟΛΑ ΕΠΕΝΔΥΤΗ Β</t>
  </si>
  <si>
    <t>ΕΝΤΟΛΗ ΔΙΑΧΕΙΡΙΣΗΣ ΚΛΑΣΜΑΤΙΚΩΝ ΕΠΕΝΔΥΤΗ ΑΠΟ ΠΟΛΛΟΥΣ ΧΕΙΡΙΣΤΕΣ 
(8-ΚΛΑΣΜΑΤΙΚΑ ΕΠΕΝΔΥΤΗ)</t>
  </si>
  <si>
    <t xml:space="preserve">ΤΙΜΗΜΑ ΕΝΤΟΛΗΣ ΔΙΑΧΕΙΡΙΣΗΣ ΚΛΑΣΜΑΤΙΚΩΝ ΕΠΕΝΔΥΤΗ 
</t>
  </si>
  <si>
    <t xml:space="preserve">ΣΥΝΟΛΙΚΟ ΤΙΜΗΜΑ </t>
  </si>
  <si>
    <t xml:space="preserve">ΤΙΜΗΜΑ ΕΝΤΟΛΗΣ ΔΙΑΧΕΙΡΙΣΗΣ ΚΛΑΣΜΑΤΙΚΩΝ ΧΕΙΡΙΣΤΗ (€) 
</t>
  </si>
  <si>
    <t xml:space="preserve"> ΤΙΜΗΜΑ ΕΝΤΟΛΗΣ ΑΣΚΗΣΗΣ WARRANTS 
(€)</t>
  </si>
  <si>
    <t>ΣΥΝΟΛΙΚΟΣ ΑΡΙΘΜΟΣ ΑΝΤΑΛΛΑΣΣΟΜΕΝΩΝ ΑΞΙΩΝ ΠΡΟΣ ΠΑΡΑΛΑΒΗ</t>
  </si>
  <si>
    <t>1-ΣΥΜΜΕΤΟΧΗ ΣΕ Ε.Π.</t>
  </si>
  <si>
    <t>ΤΥΠΟΙ ΕΝΤΟΛΩΝ:</t>
  </si>
  <si>
    <t>ΚΛΑΣΜΑΤΙΚΑ ΥΠΟΛΟΙΠΑ ΑΝΤΑΛΛΑΣΣΟΜΕΝΩΝ ΑΞΙΩΝ ΕΠΕΝΔΥΤΗ ΑΠO ΠΟΛΛΟΥΣ ΧΕΙΡΙΣΤΕΣ</t>
  </si>
  <si>
    <t xml:space="preserve">2. ΚΑΤΑΣΤΑΣΗ ΚΑΤΑΧΩΡΗΣΗΣ ΕΝΤΟΛΗΣ </t>
  </si>
  <si>
    <r>
      <t xml:space="preserve">ΠΟΣΟΤΗΤΑ ΑΣΚΗΘΕΝΤΩΝ WARRANTS
</t>
    </r>
    <r>
      <rPr>
        <b/>
        <sz val="10"/>
        <color theme="1"/>
        <rFont val="Calibri"/>
        <family val="2"/>
        <charset val="161"/>
        <scheme val="minor"/>
      </rPr>
      <t>(ΠΟΣΟΤΗΤΑ)</t>
    </r>
  </si>
  <si>
    <r>
      <t xml:space="preserve">ΑΡΙΘΜΟΣ ΑΝΤΑΛΛΑΣΣΟΜΕΝΩΝ ΑΞΙΩΝ ΑΝΑ WARRANT 
</t>
    </r>
    <r>
      <rPr>
        <b/>
        <sz val="10"/>
        <color theme="1"/>
        <rFont val="Calibri"/>
        <family val="2"/>
        <charset val="161"/>
        <scheme val="minor"/>
      </rPr>
      <t>(ΠΟΛΛΑΠΛΑΣΙΑΣΤΗΣ)</t>
    </r>
  </si>
  <si>
    <r>
      <t xml:space="preserve">ΑΡΙΘΜΟΣ ΑΝΤΑΛΛΑΣΣΟΜΕΝΩΝ ΑΞΙΩΝ ΠΡΟΣ ΠΑΡΑΛΑΒΗ
</t>
    </r>
    <r>
      <rPr>
        <b/>
        <sz val="10"/>
        <color theme="1"/>
        <rFont val="Calibri"/>
        <family val="2"/>
        <charset val="161"/>
        <scheme val="minor"/>
      </rPr>
      <t>[ ΑΝΤΑΛΛΑΣΣΟΜΕΝΕΣ ΑΞΙΕΣ 
=TRUNC(ΠΟΣΟΤΗΤΑ * ΠΟΛΛΑΠΛΑΣΙΑΣΤΗΣ) ]</t>
    </r>
  </si>
  <si>
    <r>
      <t xml:space="preserve">ΤΙΜΗ ΑΣΚΗΣΗΣ ΑΝΑ ΑΝΤΑΛΛΑΣΣΟΜΕΝΗ ΑΞΙΑ
</t>
    </r>
    <r>
      <rPr>
        <b/>
        <sz val="10"/>
        <color theme="1"/>
        <rFont val="Calibri"/>
        <family val="2"/>
        <charset val="161"/>
        <scheme val="minor"/>
      </rPr>
      <t>(ΤΙΜΗ ΑΣΚΗΣΗΣ)</t>
    </r>
  </si>
  <si>
    <r>
      <t xml:space="preserve">ΤΙΜΗΜΑ 
</t>
    </r>
    <r>
      <rPr>
        <b/>
        <sz val="10"/>
        <color theme="1"/>
        <rFont val="Calibri"/>
        <family val="2"/>
        <charset val="161"/>
        <scheme val="minor"/>
      </rPr>
      <t>(ΑΝΤΑΛΛΑΣΣΟΜΕΝΕΣ ΑΞΙΕΣ * ΤΙΜΗ ΑΣΚΗΣΗΣ)</t>
    </r>
  </si>
  <si>
    <t>ΣΥΝΟΛΑ ΧΕΙΡ. Β (Επενδυτή Β)</t>
  </si>
  <si>
    <t>SD</t>
  </si>
  <si>
    <t>SD+1</t>
  </si>
  <si>
    <t>ΣΥΝΟΛΑ ΧΕΙΡ. ΕΠΕΝΔΥΤΗ 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</si>
</sst>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164" formatCode="#,##0.00000000000000"/>
    <numFmt numFmtId="165" formatCode="#,##0.00;[Red]#,##0.00"/>
    <numFmt numFmtId="166" formatCode="#,##0;[Red]#,##0"/>
    <numFmt numFmtId="167" formatCode="0.00;[Red]0.00"/>
    <numFmt numFmtId="168" formatCode="0.00000000;[Red]0.00000000"/>
    <numFmt numFmtId="169" formatCode="0;[Red]0"/>
    <numFmt numFmtId="170" formatCode="0.000000000000;[Red]0.000000000000"/>
    <numFmt numFmtId="171" formatCode="0.000"/>
    <numFmt numFmtId="172" formatCode="0.00000000000000"/>
    <numFmt numFmtId="173" formatCode="0.000000000"/>
    <numFmt numFmtId="174" formatCode="0.00000000000"/>
    <numFmt numFmtId="175" formatCode="#,##0.0000;[Red]#,##0.0000"/>
    <numFmt numFmtId="176" formatCode="#,##0.0000000000000000"/>
    <numFmt numFmtId="177" formatCode="0.0000000000000000"/>
    <numFmt numFmtId="178" formatCode="0.000000000000"/>
  </numFmts>
  <fonts count="17" x14ac:knownFonts="1">
    <font>
      <sz val="11"/>
      <color theme="1"/>
      <name val="Calibri"/>
      <family val="2"/>
      <charset val="161"/>
      <scheme val="minor"/>
    </font>
    <font>
      <sz val="14"/>
      <color theme="1"/>
      <name val="Calibri"/>
      <family val="2"/>
      <charset val="161"/>
      <scheme val="minor"/>
    </font>
    <font>
      <sz val="10"/>
      <color theme="1"/>
      <name val="Calibri"/>
      <family val="2"/>
      <charset val="161"/>
      <scheme val="minor"/>
    </font>
    <font>
      <b/>
      <i/>
      <sz val="10"/>
      <color theme="1"/>
      <name val="Calibri"/>
      <family val="2"/>
      <charset val="161"/>
      <scheme val="minor"/>
    </font>
    <font>
      <sz val="10"/>
      <color theme="3" tint="-0.249977111117893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10"/>
      <color theme="1"/>
      <name val="Calibri"/>
      <family val="2"/>
      <charset val="161"/>
      <scheme val="minor"/>
    </font>
    <font>
      <b/>
      <sz val="8"/>
      <color theme="1"/>
      <name val="Calibri"/>
      <family val="2"/>
      <charset val="161"/>
      <scheme val="minor"/>
    </font>
    <font>
      <sz val="10"/>
      <name val="Calibri"/>
      <family val="2"/>
      <charset val="161"/>
      <scheme val="minor"/>
    </font>
    <font>
      <sz val="12"/>
      <color theme="1"/>
      <name val="Calibri"/>
      <family val="2"/>
      <charset val="161"/>
      <scheme val="minor"/>
    </font>
    <font>
      <sz val="12"/>
      <color rgb="FFFF0000"/>
      <name val="Calibri"/>
      <family val="2"/>
      <charset val="161"/>
      <scheme val="minor"/>
    </font>
    <font>
      <b/>
      <sz val="12"/>
      <color theme="1"/>
      <name val="Calibri"/>
      <family val="2"/>
      <charset val="161"/>
      <scheme val="minor"/>
    </font>
    <font>
      <b/>
      <sz val="12"/>
      <name val="Calibri"/>
      <family val="2"/>
      <charset val="161"/>
      <scheme val="minor"/>
    </font>
    <font>
      <b/>
      <sz val="10"/>
      <color rgb="FFFF0000"/>
      <name val="Calibri"/>
      <family val="2"/>
      <charset val="161"/>
      <scheme val="minor"/>
    </font>
    <font>
      <sz val="10"/>
      <color rgb="FFFF0000"/>
      <name val="Calibri"/>
      <family val="2"/>
      <charset val="161"/>
      <scheme val="minor"/>
    </font>
    <font>
      <sz val="12"/>
      <name val="Calibri"/>
      <family val="2"/>
      <charset val="161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7">
    <xf numFmtId="0" fontId="0" fillId="0" borderId="0" xfId="0"/>
    <xf numFmtId="0" fontId="1" fillId="0" borderId="0" xfId="0" applyFont="1"/>
    <xf numFmtId="0" fontId="4" fillId="0" borderId="0" xfId="0" applyFont="1"/>
    <xf numFmtId="0" fontId="4" fillId="0" borderId="0" xfId="0" applyFont="1" applyAlignment="1">
      <alignment vertical="center"/>
    </xf>
    <xf numFmtId="0" fontId="0" fillId="3" borderId="0" xfId="0" applyFill="1"/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6" fontId="2" fillId="0" borderId="1" xfId="0" applyNumberFormat="1" applyFont="1" applyBorder="1" applyAlignment="1">
      <alignment horizontal="center" vertical="center"/>
    </xf>
    <xf numFmtId="171" fontId="2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8" fillId="0" borderId="0" xfId="0" applyFont="1"/>
    <xf numFmtId="165" fontId="6" fillId="0" borderId="0" xfId="0" applyNumberFormat="1" applyFont="1"/>
    <xf numFmtId="0" fontId="2" fillId="5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0" fillId="7" borderId="0" xfId="0" applyFill="1"/>
    <xf numFmtId="0" fontId="6" fillId="0" borderId="0" xfId="0" applyFont="1"/>
    <xf numFmtId="0" fontId="7" fillId="7" borderId="1" xfId="0" applyFont="1" applyFill="1" applyBorder="1" applyAlignment="1">
      <alignment horizontal="center" wrapText="1"/>
    </xf>
    <xf numFmtId="0" fontId="6" fillId="7" borderId="0" xfId="0" applyFont="1" applyFill="1"/>
    <xf numFmtId="0" fontId="3" fillId="4" borderId="1" xfId="0" applyFont="1" applyFill="1" applyBorder="1" applyAlignment="1">
      <alignment wrapText="1"/>
    </xf>
    <xf numFmtId="0" fontId="0" fillId="0" borderId="0" xfId="0" applyFill="1"/>
    <xf numFmtId="0" fontId="6" fillId="3" borderId="0" xfId="0" applyFont="1" applyFill="1"/>
    <xf numFmtId="0" fontId="2" fillId="8" borderId="1" xfId="0" applyFont="1" applyFill="1" applyBorder="1" applyAlignment="1">
      <alignment horizontal="center" vertical="center"/>
    </xf>
    <xf numFmtId="0" fontId="0" fillId="0" borderId="0" xfId="0" applyFont="1" applyAlignment="1">
      <alignment horizontal="center" wrapText="1"/>
    </xf>
    <xf numFmtId="0" fontId="2" fillId="0" borderId="1" xfId="0" applyFont="1" applyFill="1" applyBorder="1"/>
    <xf numFmtId="0" fontId="2" fillId="0" borderId="1" xfId="0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3" fontId="2" fillId="0" borderId="1" xfId="0" applyNumberFormat="1" applyFont="1" applyFill="1" applyBorder="1" applyAlignment="1">
      <alignment horizontal="center" vertical="center"/>
    </xf>
    <xf numFmtId="165" fontId="2" fillId="0" borderId="1" xfId="0" applyNumberFormat="1" applyFont="1" applyFill="1" applyBorder="1" applyAlignment="1">
      <alignment horizontal="center" vertical="center"/>
    </xf>
    <xf numFmtId="168" fontId="2" fillId="0" borderId="1" xfId="0" applyNumberFormat="1" applyFont="1" applyFill="1" applyBorder="1" applyAlignment="1">
      <alignment horizontal="center" vertical="center"/>
    </xf>
    <xf numFmtId="169" fontId="2" fillId="0" borderId="1" xfId="0" applyNumberFormat="1" applyFont="1" applyFill="1" applyBorder="1" applyAlignment="1">
      <alignment horizontal="center" vertical="center"/>
    </xf>
    <xf numFmtId="170" fontId="2" fillId="0" borderId="1" xfId="0" applyNumberFormat="1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/>
    </xf>
    <xf numFmtId="165" fontId="9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65" fontId="5" fillId="0" borderId="1" xfId="0" applyNumberFormat="1" applyFont="1" applyFill="1" applyBorder="1" applyAlignment="1">
      <alignment horizontal="center" vertical="center"/>
    </xf>
    <xf numFmtId="169" fontId="0" fillId="0" borderId="1" xfId="0" applyNumberFormat="1" applyFont="1" applyFill="1" applyBorder="1" applyAlignment="1">
      <alignment horizontal="center" vertical="center"/>
    </xf>
    <xf numFmtId="170" fontId="0" fillId="0" borderId="1" xfId="0" applyNumberFormat="1" applyFont="1" applyFill="1" applyBorder="1" applyAlignment="1">
      <alignment horizontal="center" vertical="center"/>
    </xf>
    <xf numFmtId="1" fontId="0" fillId="0" borderId="1" xfId="0" applyNumberFormat="1" applyFont="1" applyFill="1" applyBorder="1" applyAlignment="1">
      <alignment horizontal="center" vertical="center"/>
    </xf>
    <xf numFmtId="165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/>
    <xf numFmtId="0" fontId="0" fillId="0" borderId="1" xfId="0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0" fillId="0" borderId="0" xfId="0" applyFont="1" applyAlignment="1">
      <alignment wrapText="1"/>
    </xf>
    <xf numFmtId="0" fontId="7" fillId="2" borderId="1" xfId="0" applyFont="1" applyFill="1" applyBorder="1" applyAlignment="1">
      <alignment horizontal="center" vertical="center" wrapText="1"/>
    </xf>
    <xf numFmtId="3" fontId="2" fillId="5" borderId="1" xfId="0" applyNumberFormat="1" applyFont="1" applyFill="1" applyBorder="1" applyAlignment="1">
      <alignment horizontal="center" vertical="center"/>
    </xf>
    <xf numFmtId="0" fontId="10" fillId="0" borderId="1" xfId="0" applyFont="1" applyBorder="1"/>
    <xf numFmtId="0" fontId="10" fillId="0" borderId="1" xfId="0" applyFont="1" applyFill="1" applyBorder="1"/>
    <xf numFmtId="1" fontId="10" fillId="0" borderId="1" xfId="0" applyNumberFormat="1" applyFont="1" applyFill="1" applyBorder="1" applyAlignment="1">
      <alignment horizontal="center" vertical="center"/>
    </xf>
    <xf numFmtId="0" fontId="10" fillId="0" borderId="0" xfId="0" applyFont="1"/>
    <xf numFmtId="0" fontId="12" fillId="0" borderId="1" xfId="0" applyFont="1" applyBorder="1"/>
    <xf numFmtId="0" fontId="12" fillId="0" borderId="1" xfId="0" applyFont="1" applyFill="1" applyBorder="1"/>
    <xf numFmtId="164" fontId="12" fillId="0" borderId="1" xfId="0" applyNumberFormat="1" applyFont="1" applyFill="1" applyBorder="1" applyAlignment="1">
      <alignment horizontal="center" vertical="center"/>
    </xf>
    <xf numFmtId="3" fontId="12" fillId="0" borderId="1" xfId="0" applyNumberFormat="1" applyFont="1" applyFill="1" applyBorder="1" applyAlignment="1">
      <alignment horizontal="center" vertical="center"/>
    </xf>
    <xf numFmtId="169" fontId="12" fillId="0" borderId="1" xfId="0" applyNumberFormat="1" applyFont="1" applyFill="1" applyBorder="1" applyAlignment="1">
      <alignment horizontal="center" vertical="center"/>
    </xf>
    <xf numFmtId="165" fontId="12" fillId="0" borderId="1" xfId="0" applyNumberFormat="1" applyFont="1" applyFill="1" applyBorder="1" applyAlignment="1">
      <alignment horizontal="center" vertical="center"/>
    </xf>
    <xf numFmtId="1" fontId="12" fillId="0" borderId="1" xfId="0" applyNumberFormat="1" applyFont="1" applyFill="1" applyBorder="1" applyAlignment="1">
      <alignment horizontal="center" vertical="center"/>
    </xf>
    <xf numFmtId="0" fontId="12" fillId="0" borderId="0" xfId="0" applyFont="1"/>
    <xf numFmtId="165" fontId="13" fillId="0" borderId="1" xfId="0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 vertical="center"/>
    </xf>
    <xf numFmtId="164" fontId="11" fillId="0" borderId="1" xfId="0" applyNumberFormat="1" applyFont="1" applyFill="1" applyBorder="1" applyAlignment="1">
      <alignment horizontal="center" vertical="center"/>
    </xf>
    <xf numFmtId="3" fontId="11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165" fontId="11" fillId="0" borderId="1" xfId="0" applyNumberFormat="1" applyFont="1" applyFill="1" applyBorder="1" applyAlignment="1">
      <alignment horizontal="center" vertical="center"/>
    </xf>
    <xf numFmtId="167" fontId="11" fillId="0" borderId="1" xfId="0" applyNumberFormat="1" applyFont="1" applyFill="1" applyBorder="1" applyAlignment="1">
      <alignment horizontal="center" vertical="center"/>
    </xf>
    <xf numFmtId="3" fontId="13" fillId="0" borderId="1" xfId="0" applyNumberFormat="1" applyFont="1" applyFill="1" applyBorder="1" applyAlignment="1">
      <alignment horizontal="center" vertical="center"/>
    </xf>
    <xf numFmtId="166" fontId="13" fillId="0" borderId="1" xfId="0" applyNumberFormat="1" applyFont="1" applyFill="1" applyBorder="1" applyAlignment="1">
      <alignment horizontal="center" vertical="center"/>
    </xf>
    <xf numFmtId="168" fontId="13" fillId="0" borderId="1" xfId="0" applyNumberFormat="1" applyFont="1" applyFill="1" applyBorder="1" applyAlignment="1">
      <alignment horizontal="center" vertical="center"/>
    </xf>
    <xf numFmtId="169" fontId="13" fillId="0" borderId="1" xfId="0" applyNumberFormat="1" applyFont="1" applyFill="1" applyBorder="1" applyAlignment="1">
      <alignment horizontal="center" vertical="center"/>
    </xf>
    <xf numFmtId="1" fontId="13" fillId="0" borderId="1" xfId="0" applyNumberFormat="1" applyFont="1" applyFill="1" applyBorder="1" applyAlignment="1">
      <alignment horizontal="center" vertical="center"/>
    </xf>
    <xf numFmtId="0" fontId="11" fillId="6" borderId="1" xfId="0" applyFont="1" applyFill="1" applyBorder="1" applyAlignment="1">
      <alignment horizontal="center" vertical="center"/>
    </xf>
    <xf numFmtId="0" fontId="11" fillId="8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165" fontId="1" fillId="0" borderId="1" xfId="0" applyNumberFormat="1" applyFont="1" applyFill="1" applyBorder="1" applyAlignment="1">
      <alignment horizontal="center" vertical="center"/>
    </xf>
    <xf numFmtId="166" fontId="1" fillId="0" borderId="1" xfId="0" applyNumberFormat="1" applyFont="1" applyFill="1" applyBorder="1" applyAlignment="1">
      <alignment horizontal="center" vertical="center"/>
    </xf>
    <xf numFmtId="172" fontId="2" fillId="0" borderId="1" xfId="0" applyNumberFormat="1" applyFont="1" applyFill="1" applyBorder="1" applyAlignment="1">
      <alignment horizontal="center" vertical="center"/>
    </xf>
    <xf numFmtId="172" fontId="12" fillId="0" borderId="1" xfId="0" applyNumberFormat="1" applyFont="1" applyFill="1" applyBorder="1" applyAlignment="1">
      <alignment horizontal="center" vertical="center"/>
    </xf>
    <xf numFmtId="172" fontId="11" fillId="0" borderId="1" xfId="0" applyNumberFormat="1" applyFont="1" applyFill="1" applyBorder="1" applyAlignment="1">
      <alignment horizontal="center" vertical="center"/>
    </xf>
    <xf numFmtId="165" fontId="0" fillId="0" borderId="1" xfId="0" applyNumberFormat="1" applyBorder="1"/>
    <xf numFmtId="166" fontId="2" fillId="0" borderId="1" xfId="0" applyNumberFormat="1" applyFont="1" applyFill="1" applyBorder="1" applyAlignment="1">
      <alignment horizontal="center" vertical="center"/>
    </xf>
    <xf numFmtId="172" fontId="13" fillId="0" borderId="1" xfId="0" applyNumberFormat="1" applyFont="1" applyFill="1" applyBorder="1" applyAlignment="1">
      <alignment horizontal="center" vertical="center"/>
    </xf>
    <xf numFmtId="173" fontId="0" fillId="0" borderId="0" xfId="0" applyNumberFormat="1"/>
    <xf numFmtId="174" fontId="0" fillId="0" borderId="1" xfId="0" applyNumberFormat="1" applyFont="1" applyFill="1" applyBorder="1" applyAlignment="1">
      <alignment horizontal="center" vertical="center"/>
    </xf>
    <xf numFmtId="3" fontId="0" fillId="0" borderId="0" xfId="0" applyNumberFormat="1" applyAlignment="1">
      <alignment horizontal="center"/>
    </xf>
    <xf numFmtId="164" fontId="0" fillId="0" borderId="1" xfId="0" applyNumberFormat="1" applyFont="1" applyFill="1" applyBorder="1" applyAlignment="1">
      <alignment horizontal="center" vertical="center"/>
    </xf>
    <xf numFmtId="172" fontId="0" fillId="0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top" wrapText="1"/>
    </xf>
    <xf numFmtId="0" fontId="6" fillId="0" borderId="0" xfId="0" applyFont="1" applyAlignment="1">
      <alignment horizontal="center"/>
    </xf>
    <xf numFmtId="175" fontId="1" fillId="0" borderId="1" xfId="0" applyNumberFormat="1" applyFont="1" applyFill="1" applyBorder="1" applyAlignment="1">
      <alignment horizontal="center" vertical="center"/>
    </xf>
    <xf numFmtId="175" fontId="2" fillId="0" borderId="1" xfId="0" applyNumberFormat="1" applyFont="1" applyFill="1" applyBorder="1" applyAlignment="1">
      <alignment horizontal="center" vertical="center"/>
    </xf>
    <xf numFmtId="166" fontId="14" fillId="0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178" fontId="13" fillId="0" borderId="1" xfId="0" applyNumberFormat="1" applyFont="1" applyFill="1" applyBorder="1" applyAlignment="1">
      <alignment horizontal="center" vertical="center"/>
    </xf>
    <xf numFmtId="178" fontId="16" fillId="0" borderId="1" xfId="0" applyNumberFormat="1" applyFont="1" applyFill="1" applyBorder="1" applyAlignment="1">
      <alignment horizontal="center" vertical="center"/>
    </xf>
    <xf numFmtId="2" fontId="0" fillId="0" borderId="0" xfId="0" applyNumberFormat="1"/>
    <xf numFmtId="176" fontId="2" fillId="0" borderId="1" xfId="0" applyNumberFormat="1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6" fillId="4" borderId="2" xfId="0" applyFont="1" applyFill="1" applyBorder="1" applyAlignment="1">
      <alignment horizontal="center" wrapText="1"/>
    </xf>
    <xf numFmtId="0" fontId="6" fillId="0" borderId="2" xfId="0" applyFont="1" applyBorder="1" applyAlignment="1">
      <alignment wrapText="1"/>
    </xf>
    <xf numFmtId="0" fontId="6" fillId="7" borderId="2" xfId="0" applyFont="1" applyFill="1" applyBorder="1" applyAlignment="1">
      <alignment horizontal="center" wrapText="1"/>
    </xf>
    <xf numFmtId="0" fontId="0" fillId="0" borderId="2" xfId="0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"/>
  <sheetViews>
    <sheetView tabSelected="1" zoomScale="80" zoomScaleNormal="80" workbookViewId="0">
      <selection activeCell="C4" sqref="C4"/>
    </sheetView>
  </sheetViews>
  <sheetFormatPr defaultRowHeight="15" x14ac:dyDescent="0.25"/>
  <cols>
    <col min="1" max="1" width="10.7109375" bestFit="1" customWidth="1"/>
    <col min="2" max="2" width="23.28515625" bestFit="1" customWidth="1"/>
    <col min="3" max="3" width="29.42578125" bestFit="1" customWidth="1"/>
    <col min="4" max="4" width="38.42578125" customWidth="1"/>
    <col min="5" max="5" width="23.28515625" bestFit="1" customWidth="1"/>
    <col min="6" max="6" width="24.28515625" customWidth="1"/>
    <col min="7" max="7" width="26.85546875" bestFit="1" customWidth="1"/>
  </cols>
  <sheetData>
    <row r="1" spans="1:7" s="23" customFormat="1" ht="87.75" x14ac:dyDescent="0.25">
      <c r="A1" s="89" t="s">
        <v>65</v>
      </c>
      <c r="B1" s="89" t="s">
        <v>103</v>
      </c>
      <c r="C1" s="89" t="s">
        <v>104</v>
      </c>
      <c r="D1" s="89" t="s">
        <v>105</v>
      </c>
      <c r="E1" s="89" t="s">
        <v>106</v>
      </c>
      <c r="F1" s="89" t="s">
        <v>107</v>
      </c>
      <c r="G1" s="89" t="s">
        <v>68</v>
      </c>
    </row>
    <row r="2" spans="1:7" s="20" customFormat="1" ht="18.75" x14ac:dyDescent="0.25">
      <c r="A2" s="75" t="s">
        <v>0</v>
      </c>
      <c r="B2" s="75">
        <v>7</v>
      </c>
      <c r="C2" s="95">
        <v>0.14817366304778501</v>
      </c>
      <c r="D2" s="77">
        <f>TRUNC(B2*C2)</f>
        <v>1</v>
      </c>
      <c r="E2" s="91">
        <v>27.724900000000002</v>
      </c>
      <c r="F2" s="76">
        <f>D2*E2</f>
        <v>27.724900000000002</v>
      </c>
      <c r="G2" s="96">
        <f>B2*C2-D2</f>
        <v>3.7215641334495064E-2</v>
      </c>
    </row>
    <row r="3" spans="1:7" s="20" customFormat="1" ht="18.75" x14ac:dyDescent="0.25">
      <c r="A3" s="75" t="s">
        <v>1</v>
      </c>
      <c r="B3" s="75">
        <v>2</v>
      </c>
      <c r="C3" s="95">
        <v>0.54861592129143999</v>
      </c>
      <c r="D3" s="77">
        <f>TRUNC(B3*C3)</f>
        <v>1</v>
      </c>
      <c r="E3" s="91">
        <v>81.095299999999995</v>
      </c>
      <c r="F3" s="76">
        <f>D3*E3</f>
        <v>81.095299999999995</v>
      </c>
      <c r="G3" s="96">
        <f>B3*C3-D3</f>
        <v>9.7231842582879979E-2</v>
      </c>
    </row>
    <row r="4" spans="1:7" s="20" customFormat="1" ht="18.75" x14ac:dyDescent="0.25">
      <c r="A4" s="75" t="s">
        <v>2</v>
      </c>
      <c r="B4" s="75">
        <v>500</v>
      </c>
      <c r="C4" s="95">
        <v>2.2378866697835499E-3</v>
      </c>
      <c r="D4" s="77">
        <f>TRUNC(B4*C4)</f>
        <v>1</v>
      </c>
      <c r="E4" s="91">
        <v>4284</v>
      </c>
      <c r="F4" s="76">
        <f>D4*E4</f>
        <v>4284</v>
      </c>
      <c r="G4" s="96">
        <f>B4*C4-D4</f>
        <v>0.118943334891775</v>
      </c>
    </row>
    <row r="6" spans="1:7" ht="18.75" x14ac:dyDescent="0.3">
      <c r="B6" s="1"/>
    </row>
    <row r="7" spans="1:7" x14ac:dyDescent="0.25">
      <c r="C7" s="99"/>
    </row>
  </sheetData>
  <pageMargins left="0.7" right="0.7" top="0.75" bottom="0.75" header="0.3" footer="0.3"/>
  <pageSetup paperSize="9" scale="6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9"/>
  <sheetViews>
    <sheetView zoomScale="80" zoomScaleNormal="80" workbookViewId="0">
      <selection activeCell="G2" sqref="G2"/>
    </sheetView>
  </sheetViews>
  <sheetFormatPr defaultRowHeight="15" x14ac:dyDescent="0.25"/>
  <cols>
    <col min="1" max="1" width="12" bestFit="1" customWidth="1"/>
    <col min="2" max="2" width="10.140625" bestFit="1" customWidth="1"/>
    <col min="3" max="3" width="9.140625" bestFit="1" customWidth="1"/>
    <col min="4" max="4" width="19.5703125" bestFit="1" customWidth="1"/>
    <col min="5" max="5" width="29.140625" customWidth="1"/>
    <col min="6" max="6" width="25.7109375" bestFit="1" customWidth="1"/>
    <col min="7" max="7" width="16.85546875" bestFit="1" customWidth="1"/>
    <col min="8" max="8" width="10" bestFit="1" customWidth="1"/>
    <col min="9" max="9" width="24" bestFit="1" customWidth="1"/>
    <col min="10" max="10" width="21.42578125" bestFit="1" customWidth="1"/>
    <col min="11" max="11" width="20" bestFit="1" customWidth="1"/>
    <col min="12" max="12" width="20.5703125" bestFit="1" customWidth="1"/>
    <col min="13" max="13" width="23.140625" bestFit="1" customWidth="1"/>
    <col min="14" max="14" width="15.7109375" bestFit="1" customWidth="1"/>
    <col min="15" max="15" width="24" customWidth="1"/>
    <col min="16" max="16" width="16.5703125" bestFit="1" customWidth="1"/>
    <col min="17" max="17" width="17.42578125" customWidth="1"/>
  </cols>
  <sheetData>
    <row r="1" spans="1:16" s="43" customFormat="1" ht="65.25" customHeight="1" x14ac:dyDescent="0.25">
      <c r="A1" s="44" t="s">
        <v>85</v>
      </c>
      <c r="B1" s="44" t="s">
        <v>86</v>
      </c>
      <c r="C1" s="44" t="s">
        <v>77</v>
      </c>
      <c r="D1" s="44" t="s">
        <v>87</v>
      </c>
      <c r="E1" s="44" t="s">
        <v>66</v>
      </c>
      <c r="F1" s="44" t="s">
        <v>89</v>
      </c>
      <c r="G1" s="44" t="s">
        <v>67</v>
      </c>
      <c r="H1" s="44" t="s">
        <v>97</v>
      </c>
      <c r="I1" s="44" t="s">
        <v>88</v>
      </c>
      <c r="J1" s="44" t="s">
        <v>90</v>
      </c>
      <c r="K1" s="44" t="s">
        <v>96</v>
      </c>
      <c r="L1" s="44" t="s">
        <v>101</v>
      </c>
      <c r="M1" s="44" t="s">
        <v>93</v>
      </c>
      <c r="N1" s="44" t="s">
        <v>94</v>
      </c>
      <c r="O1" s="44" t="s">
        <v>98</v>
      </c>
      <c r="P1" s="44" t="s">
        <v>95</v>
      </c>
    </row>
    <row r="2" spans="1:16" x14ac:dyDescent="0.25">
      <c r="A2" s="41" t="s">
        <v>78</v>
      </c>
      <c r="B2" s="42" t="s">
        <v>79</v>
      </c>
      <c r="C2" s="25" t="s">
        <v>0</v>
      </c>
      <c r="D2" s="25">
        <v>1000</v>
      </c>
      <c r="E2" s="100">
        <f>CALCULATOR!$C$2</f>
        <v>0.14817366304778501</v>
      </c>
      <c r="F2" s="45">
        <f>TRUNC(D2*E2)</f>
        <v>148</v>
      </c>
      <c r="G2" s="92">
        <f>CALCULATOR!$E$2</f>
        <v>27.724900000000002</v>
      </c>
      <c r="H2" s="28">
        <f>F2*G2</f>
        <v>4103.2852000000003</v>
      </c>
      <c r="I2" s="78">
        <f>(D2*E2)-F2</f>
        <v>0.17366304778499853</v>
      </c>
      <c r="J2" s="32"/>
      <c r="K2" s="28"/>
      <c r="L2" s="78">
        <f>I2</f>
        <v>0.17366304778499853</v>
      </c>
      <c r="M2" s="32"/>
      <c r="N2" s="25"/>
      <c r="O2" s="27">
        <f>F2</f>
        <v>148</v>
      </c>
      <c r="P2" s="28">
        <f>H2</f>
        <v>4103.2852000000003</v>
      </c>
    </row>
    <row r="3" spans="1:16" s="57" customFormat="1" ht="15.75" x14ac:dyDescent="0.25">
      <c r="A3" s="50"/>
      <c r="B3" s="51"/>
      <c r="C3" s="51"/>
      <c r="D3" s="51"/>
      <c r="E3" s="52" t="s">
        <v>111</v>
      </c>
      <c r="F3" s="53">
        <f>F2</f>
        <v>148</v>
      </c>
      <c r="G3" s="92"/>
      <c r="H3" s="58">
        <f>H2</f>
        <v>4103.2852000000003</v>
      </c>
      <c r="I3" s="79">
        <f>I2</f>
        <v>0.17366304778499853</v>
      </c>
      <c r="J3" s="54"/>
      <c r="K3" s="55"/>
      <c r="L3" s="97">
        <f>L2</f>
        <v>0.17366304778499853</v>
      </c>
      <c r="M3" s="56"/>
      <c r="N3" s="55"/>
      <c r="O3" s="53">
        <f>F3</f>
        <v>148</v>
      </c>
      <c r="P3" s="55">
        <f>H3+K3+N3</f>
        <v>4103.2852000000003</v>
      </c>
    </row>
    <row r="4" spans="1:16" ht="15.75" x14ac:dyDescent="0.25">
      <c r="A4" s="41" t="s">
        <v>80</v>
      </c>
      <c r="B4" s="42" t="s">
        <v>79</v>
      </c>
      <c r="C4" s="25" t="s">
        <v>0</v>
      </c>
      <c r="D4" s="25">
        <v>100</v>
      </c>
      <c r="E4" s="26">
        <f>CALCULATOR!$C$2</f>
        <v>0.14817366304778501</v>
      </c>
      <c r="F4" s="45">
        <f t="shared" ref="F4:F15" si="0">TRUNC(D4*E4)</f>
        <v>14</v>
      </c>
      <c r="G4" s="92">
        <f>CALCULATOR!$E$2</f>
        <v>27.724900000000002</v>
      </c>
      <c r="H4" s="28">
        <f t="shared" ref="H4:H15" si="1">F4*G4</f>
        <v>388.14860000000004</v>
      </c>
      <c r="I4" s="78">
        <f t="shared" ref="I4:I15" si="2">(D4*E4)-F4</f>
        <v>0.81736630477850092</v>
      </c>
      <c r="J4" s="32"/>
      <c r="K4" s="28"/>
      <c r="L4" s="29"/>
      <c r="M4" s="32"/>
      <c r="N4" s="25"/>
      <c r="O4" s="53"/>
      <c r="P4" s="24"/>
    </row>
    <row r="5" spans="1:16" ht="15.75" x14ac:dyDescent="0.25">
      <c r="A5" s="41" t="s">
        <v>80</v>
      </c>
      <c r="B5" s="42" t="s">
        <v>79</v>
      </c>
      <c r="C5" s="25" t="s">
        <v>0</v>
      </c>
      <c r="D5" s="25">
        <v>100</v>
      </c>
      <c r="E5" s="26">
        <f>CALCULATOR!$C$2</f>
        <v>0.14817366304778501</v>
      </c>
      <c r="F5" s="45">
        <f t="shared" si="0"/>
        <v>14</v>
      </c>
      <c r="G5" s="92">
        <f>CALCULATOR!$E$2</f>
        <v>27.724900000000002</v>
      </c>
      <c r="H5" s="28">
        <f t="shared" si="1"/>
        <v>388.14860000000004</v>
      </c>
      <c r="I5" s="78">
        <f t="shared" si="2"/>
        <v>0.81736630477850092</v>
      </c>
      <c r="J5" s="32"/>
      <c r="K5" s="28"/>
      <c r="L5" s="29"/>
      <c r="M5" s="32"/>
      <c r="N5" s="25"/>
      <c r="O5" s="53"/>
      <c r="P5" s="24"/>
    </row>
    <row r="6" spans="1:16" s="49" customFormat="1" ht="15.75" x14ac:dyDescent="0.25">
      <c r="A6" s="59"/>
      <c r="B6" s="60"/>
      <c r="C6" s="61"/>
      <c r="D6" s="61"/>
      <c r="E6" s="62" t="s">
        <v>83</v>
      </c>
      <c r="F6" s="63">
        <f>SUM(F4:F5)</f>
        <v>28</v>
      </c>
      <c r="G6" s="94"/>
      <c r="H6" s="65">
        <f>SUM(H4:H5)</f>
        <v>776.29720000000009</v>
      </c>
      <c r="I6" s="80">
        <f>SUM(I4:I5)</f>
        <v>1.6347326095570018</v>
      </c>
      <c r="J6" s="72">
        <f>TRUNC(I6)</f>
        <v>1</v>
      </c>
      <c r="K6" s="65">
        <f>G5*J6</f>
        <v>27.724900000000002</v>
      </c>
      <c r="L6" s="80">
        <f>I6-J6</f>
        <v>0.63473260955700184</v>
      </c>
      <c r="M6" s="48"/>
      <c r="N6" s="61"/>
      <c r="O6" s="63">
        <f>F6+J6</f>
        <v>29</v>
      </c>
      <c r="P6" s="65">
        <f>H6+K6</f>
        <v>804.02210000000014</v>
      </c>
    </row>
    <row r="7" spans="1:16" ht="15.75" x14ac:dyDescent="0.25">
      <c r="A7" s="41" t="s">
        <v>80</v>
      </c>
      <c r="B7" s="42" t="s">
        <v>81</v>
      </c>
      <c r="C7" s="25" t="s">
        <v>0</v>
      </c>
      <c r="D7" s="25">
        <v>100</v>
      </c>
      <c r="E7" s="26">
        <f>CALCULATOR!$C$2</f>
        <v>0.14817366304778501</v>
      </c>
      <c r="F7" s="45">
        <f t="shared" si="0"/>
        <v>14</v>
      </c>
      <c r="G7" s="92">
        <f>CALCULATOR!$E$2</f>
        <v>27.724900000000002</v>
      </c>
      <c r="H7" s="28">
        <f t="shared" si="1"/>
        <v>388.14860000000004</v>
      </c>
      <c r="I7" s="78">
        <f t="shared" si="2"/>
        <v>0.81736630477850092</v>
      </c>
      <c r="J7" s="32"/>
      <c r="K7" s="28"/>
      <c r="L7" s="29"/>
      <c r="M7" s="32"/>
      <c r="N7" s="25"/>
      <c r="O7" s="53"/>
      <c r="P7" s="24"/>
    </row>
    <row r="8" spans="1:16" ht="15.75" x14ac:dyDescent="0.25">
      <c r="A8" s="41" t="s">
        <v>80</v>
      </c>
      <c r="B8" s="42" t="s">
        <v>81</v>
      </c>
      <c r="C8" s="25" t="s">
        <v>0</v>
      </c>
      <c r="D8" s="25">
        <v>100</v>
      </c>
      <c r="E8" s="26">
        <f>CALCULATOR!$C$2</f>
        <v>0.14817366304778501</v>
      </c>
      <c r="F8" s="45">
        <f t="shared" si="0"/>
        <v>14</v>
      </c>
      <c r="G8" s="92">
        <f>CALCULATOR!$E$2</f>
        <v>27.724900000000002</v>
      </c>
      <c r="H8" s="28">
        <f t="shared" si="1"/>
        <v>388.14860000000004</v>
      </c>
      <c r="I8" s="78">
        <f t="shared" si="2"/>
        <v>0.81736630477850092</v>
      </c>
      <c r="J8" s="32"/>
      <c r="K8" s="28"/>
      <c r="L8" s="29"/>
      <c r="M8" s="32"/>
      <c r="N8" s="25"/>
      <c r="O8" s="53"/>
      <c r="P8" s="24"/>
    </row>
    <row r="9" spans="1:16" ht="15.75" x14ac:dyDescent="0.25">
      <c r="A9" s="41" t="s">
        <v>80</v>
      </c>
      <c r="B9" s="42" t="s">
        <v>81</v>
      </c>
      <c r="C9" s="25" t="s">
        <v>0</v>
      </c>
      <c r="D9" s="25">
        <v>100</v>
      </c>
      <c r="E9" s="26">
        <f>CALCULATOR!$C$2</f>
        <v>0.14817366304778501</v>
      </c>
      <c r="F9" s="45">
        <f t="shared" si="0"/>
        <v>14</v>
      </c>
      <c r="G9" s="92">
        <f>CALCULATOR!$E$2</f>
        <v>27.724900000000002</v>
      </c>
      <c r="H9" s="28">
        <f t="shared" si="1"/>
        <v>388.14860000000004</v>
      </c>
      <c r="I9" s="78">
        <f t="shared" si="2"/>
        <v>0.81736630477850092</v>
      </c>
      <c r="J9" s="32"/>
      <c r="K9" s="28"/>
      <c r="L9" s="29"/>
      <c r="M9" s="32"/>
      <c r="N9" s="25"/>
      <c r="O9" s="53"/>
      <c r="P9" s="24"/>
    </row>
    <row r="10" spans="1:16" s="49" customFormat="1" ht="15.75" x14ac:dyDescent="0.25">
      <c r="A10" s="59"/>
      <c r="B10" s="60"/>
      <c r="C10" s="61"/>
      <c r="D10" s="61"/>
      <c r="E10" s="62" t="s">
        <v>108</v>
      </c>
      <c r="F10" s="63">
        <f>SUM(F7:F9)</f>
        <v>42</v>
      </c>
      <c r="G10" s="94"/>
      <c r="H10" s="65">
        <f>SUM(H7:H9)</f>
        <v>1164.4458000000002</v>
      </c>
      <c r="I10" s="80">
        <f>SUM(I7:I9)</f>
        <v>2.4520989143355028</v>
      </c>
      <c r="J10" s="72">
        <f>TRUNC(I10)</f>
        <v>2</v>
      </c>
      <c r="K10" s="65">
        <f>J10*G2</f>
        <v>55.449800000000003</v>
      </c>
      <c r="L10" s="80">
        <f>I7+I8+I9-J10</f>
        <v>0.45209891433550276</v>
      </c>
      <c r="M10" s="48"/>
      <c r="N10" s="61"/>
      <c r="O10" s="63">
        <f>F10+J10</f>
        <v>44</v>
      </c>
      <c r="P10" s="65">
        <f>H10+K10</f>
        <v>1219.8956000000003</v>
      </c>
    </row>
    <row r="11" spans="1:16" ht="15.75" x14ac:dyDescent="0.25">
      <c r="A11" s="41" t="s">
        <v>80</v>
      </c>
      <c r="B11" s="42" t="s">
        <v>82</v>
      </c>
      <c r="C11" s="25" t="s">
        <v>0</v>
      </c>
      <c r="D11" s="25">
        <v>100</v>
      </c>
      <c r="E11" s="26">
        <f>CALCULATOR!$C$2</f>
        <v>0.14817366304778501</v>
      </c>
      <c r="F11" s="45">
        <f t="shared" si="0"/>
        <v>14</v>
      </c>
      <c r="G11" s="92">
        <f>CALCULATOR!$E$2</f>
        <v>27.724900000000002</v>
      </c>
      <c r="H11" s="28">
        <f t="shared" si="1"/>
        <v>388.14860000000004</v>
      </c>
      <c r="I11" s="78">
        <f t="shared" si="2"/>
        <v>0.81736630477850092</v>
      </c>
      <c r="J11" s="32"/>
      <c r="K11" s="28"/>
      <c r="L11" s="29"/>
      <c r="M11" s="32"/>
      <c r="N11" s="25"/>
      <c r="O11" s="53"/>
      <c r="P11" s="24"/>
    </row>
    <row r="12" spans="1:16" ht="15.75" x14ac:dyDescent="0.25">
      <c r="A12" s="41" t="s">
        <v>80</v>
      </c>
      <c r="B12" s="42" t="s">
        <v>82</v>
      </c>
      <c r="C12" s="25" t="s">
        <v>0</v>
      </c>
      <c r="D12" s="25">
        <v>100</v>
      </c>
      <c r="E12" s="26">
        <f>CALCULATOR!$C$2</f>
        <v>0.14817366304778501</v>
      </c>
      <c r="F12" s="45">
        <f t="shared" si="0"/>
        <v>14</v>
      </c>
      <c r="G12" s="92">
        <f>CALCULATOR!$E$2</f>
        <v>27.724900000000002</v>
      </c>
      <c r="H12" s="28">
        <f t="shared" si="1"/>
        <v>388.14860000000004</v>
      </c>
      <c r="I12" s="78">
        <f t="shared" si="2"/>
        <v>0.81736630477850092</v>
      </c>
      <c r="J12" s="32"/>
      <c r="K12" s="28"/>
      <c r="L12" s="29"/>
      <c r="M12" s="32"/>
      <c r="N12" s="25"/>
      <c r="O12" s="53"/>
      <c r="P12" s="24"/>
    </row>
    <row r="13" spans="1:16" ht="15.75" x14ac:dyDescent="0.25">
      <c r="A13" s="41" t="s">
        <v>80</v>
      </c>
      <c r="B13" s="42" t="s">
        <v>82</v>
      </c>
      <c r="C13" s="25" t="s">
        <v>0</v>
      </c>
      <c r="D13" s="25">
        <v>100</v>
      </c>
      <c r="E13" s="26">
        <f>CALCULATOR!$C$2</f>
        <v>0.14817366304778501</v>
      </c>
      <c r="F13" s="45">
        <f t="shared" si="0"/>
        <v>14</v>
      </c>
      <c r="G13" s="92">
        <f>CALCULATOR!$E$2</f>
        <v>27.724900000000002</v>
      </c>
      <c r="H13" s="28">
        <f t="shared" si="1"/>
        <v>388.14860000000004</v>
      </c>
      <c r="I13" s="78">
        <f t="shared" si="2"/>
        <v>0.81736630477850092</v>
      </c>
      <c r="J13" s="32"/>
      <c r="K13" s="28"/>
      <c r="L13" s="29"/>
      <c r="M13" s="32"/>
      <c r="N13" s="25"/>
      <c r="O13" s="53"/>
      <c r="P13" s="24"/>
    </row>
    <row r="14" spans="1:16" ht="15.75" x14ac:dyDescent="0.25">
      <c r="A14" s="41" t="s">
        <v>80</v>
      </c>
      <c r="B14" s="42" t="s">
        <v>82</v>
      </c>
      <c r="C14" s="25" t="s">
        <v>0</v>
      </c>
      <c r="D14" s="25">
        <v>100</v>
      </c>
      <c r="E14" s="26">
        <f>CALCULATOR!$C$2</f>
        <v>0.14817366304778501</v>
      </c>
      <c r="F14" s="45">
        <f t="shared" si="0"/>
        <v>14</v>
      </c>
      <c r="G14" s="92">
        <f>CALCULATOR!$E$2</f>
        <v>27.724900000000002</v>
      </c>
      <c r="H14" s="28">
        <f t="shared" si="1"/>
        <v>388.14860000000004</v>
      </c>
      <c r="I14" s="78">
        <f t="shared" si="2"/>
        <v>0.81736630477850092</v>
      </c>
      <c r="J14" s="32"/>
      <c r="K14" s="28"/>
      <c r="L14" s="29"/>
      <c r="M14" s="32"/>
      <c r="N14" s="25"/>
      <c r="O14" s="53"/>
      <c r="P14" s="24"/>
    </row>
    <row r="15" spans="1:16" ht="15.75" x14ac:dyDescent="0.25">
      <c r="A15" s="41" t="s">
        <v>80</v>
      </c>
      <c r="B15" s="42" t="s">
        <v>82</v>
      </c>
      <c r="C15" s="25" t="s">
        <v>0</v>
      </c>
      <c r="D15" s="25">
        <v>100</v>
      </c>
      <c r="E15" s="26">
        <f>CALCULATOR!$C$2</f>
        <v>0.14817366304778501</v>
      </c>
      <c r="F15" s="45">
        <f t="shared" si="0"/>
        <v>14</v>
      </c>
      <c r="G15" s="92">
        <f>CALCULATOR!$E$2</f>
        <v>27.724900000000002</v>
      </c>
      <c r="H15" s="28">
        <f t="shared" si="1"/>
        <v>388.14860000000004</v>
      </c>
      <c r="I15" s="78">
        <f t="shared" si="2"/>
        <v>0.81736630477850092</v>
      </c>
      <c r="J15" s="32"/>
      <c r="K15" s="28"/>
      <c r="L15" s="29"/>
      <c r="M15" s="32"/>
      <c r="N15" s="25"/>
      <c r="O15" s="53"/>
      <c r="P15" s="24"/>
    </row>
    <row r="16" spans="1:16" s="49" customFormat="1" ht="15.75" x14ac:dyDescent="0.25">
      <c r="A16" s="46"/>
      <c r="B16" s="47"/>
      <c r="C16" s="61"/>
      <c r="D16" s="61"/>
      <c r="E16" s="62" t="s">
        <v>84</v>
      </c>
      <c r="F16" s="63">
        <f>SUM(F11:F15)</f>
        <v>70</v>
      </c>
      <c r="G16" s="64"/>
      <c r="H16" s="65">
        <f>SUM(H11:H15)</f>
        <v>1940.7430000000002</v>
      </c>
      <c r="I16" s="80">
        <f>SUM(I11:I15)</f>
        <v>4.0868315238925046</v>
      </c>
      <c r="J16" s="72">
        <f>TRUNC(I16)</f>
        <v>4</v>
      </c>
      <c r="K16" s="65">
        <f>J16*G2</f>
        <v>110.89960000000001</v>
      </c>
      <c r="L16" s="80">
        <f>I11+I12+I13+I14+I15-J16</f>
        <v>8.6831523892504592E-2</v>
      </c>
      <c r="M16" s="73">
        <f>TRUNC(L6+L10+L16)</f>
        <v>1</v>
      </c>
      <c r="N16" s="66">
        <f>G2*M16</f>
        <v>27.724900000000002</v>
      </c>
      <c r="O16" s="63">
        <f>F16+J16+M16</f>
        <v>75</v>
      </c>
      <c r="P16" s="65">
        <f>H16+K16+N16</f>
        <v>2079.3675000000003</v>
      </c>
    </row>
    <row r="17" spans="1:16" s="57" customFormat="1" ht="15.75" x14ac:dyDescent="0.25">
      <c r="A17" s="50"/>
      <c r="B17" s="51"/>
      <c r="C17" s="51"/>
      <c r="D17" s="51"/>
      <c r="E17" s="52" t="s">
        <v>92</v>
      </c>
      <c r="F17" s="67">
        <f>F6+F10+F16</f>
        <v>140</v>
      </c>
      <c r="G17" s="68"/>
      <c r="H17" s="58">
        <f t="shared" ref="H17" si="3">SUM(H6+H10+H16)</f>
        <v>3881.4860000000008</v>
      </c>
      <c r="I17" s="69"/>
      <c r="J17" s="70">
        <f>SUM(J6:J16)</f>
        <v>7</v>
      </c>
      <c r="K17" s="58">
        <f>SUM(K6+K10+K16)</f>
        <v>194.07429999999999</v>
      </c>
      <c r="L17" s="97">
        <f>SUM(L6+L10+L16)</f>
        <v>1.1736630477850092</v>
      </c>
      <c r="M17" s="71">
        <f>SUM(M16)</f>
        <v>1</v>
      </c>
      <c r="N17" s="58">
        <f>SUM(N4:N16)</f>
        <v>27.724900000000002</v>
      </c>
      <c r="O17" s="53">
        <f>O6+O10+O16</f>
        <v>148</v>
      </c>
      <c r="P17" s="55">
        <f>P6+P10+P16</f>
        <v>4103.2852000000003</v>
      </c>
    </row>
    <row r="18" spans="1:16" x14ac:dyDescent="0.25">
      <c r="B18" s="3"/>
      <c r="C18" s="3"/>
      <c r="D18" s="3"/>
      <c r="E18" s="3"/>
    </row>
    <row r="20" spans="1:16" x14ac:dyDescent="0.25">
      <c r="D20" s="16" t="s">
        <v>100</v>
      </c>
      <c r="E20" s="13" t="s">
        <v>99</v>
      </c>
      <c r="F20" s="90" t="s">
        <v>109</v>
      </c>
    </row>
    <row r="21" spans="1:16" x14ac:dyDescent="0.25">
      <c r="E21" s="14" t="s">
        <v>31</v>
      </c>
      <c r="F21" s="90" t="s">
        <v>110</v>
      </c>
    </row>
    <row r="22" spans="1:16" x14ac:dyDescent="0.25">
      <c r="E22" s="22" t="s">
        <v>32</v>
      </c>
      <c r="F22" s="90" t="s">
        <v>110</v>
      </c>
    </row>
    <row r="29" spans="1:16" ht="14.45" x14ac:dyDescent="0.3">
      <c r="F29" s="84"/>
    </row>
  </sheetData>
  <pageMargins left="0.7" right="0.7" top="0.75" bottom="0.75" header="0.3" footer="0.3"/>
  <pageSetup paperSize="9" scale="4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3"/>
  <sheetViews>
    <sheetView workbookViewId="0"/>
  </sheetViews>
  <sheetFormatPr defaultRowHeight="15" x14ac:dyDescent="0.25"/>
  <cols>
    <col min="1" max="1" width="12" bestFit="1" customWidth="1"/>
    <col min="2" max="2" width="10.140625" bestFit="1" customWidth="1"/>
    <col min="3" max="3" width="9.140625" bestFit="1" customWidth="1"/>
    <col min="4" max="4" width="19.5703125" bestFit="1" customWidth="1"/>
    <col min="5" max="5" width="29.140625" bestFit="1" customWidth="1"/>
    <col min="6" max="6" width="25.140625" customWidth="1"/>
    <col min="7" max="7" width="16.85546875" bestFit="1" customWidth="1"/>
    <col min="8" max="8" width="10.140625" bestFit="1" customWidth="1"/>
    <col min="9" max="9" width="24" bestFit="1" customWidth="1"/>
    <col min="10" max="10" width="21.42578125" bestFit="1" customWidth="1"/>
    <col min="11" max="11" width="20" bestFit="1" customWidth="1"/>
    <col min="12" max="12" width="20.5703125" bestFit="1" customWidth="1"/>
    <col min="13" max="13" width="23.140625" bestFit="1" customWidth="1"/>
    <col min="14" max="14" width="15.7109375" bestFit="1" customWidth="1"/>
    <col min="15" max="15" width="24" bestFit="1" customWidth="1"/>
    <col min="16" max="16" width="10.140625" bestFit="1" customWidth="1"/>
  </cols>
  <sheetData>
    <row r="1" spans="1:16" ht="66.75" customHeight="1" x14ac:dyDescent="0.25">
      <c r="A1" s="44" t="s">
        <v>85</v>
      </c>
      <c r="B1" s="44" t="s">
        <v>86</v>
      </c>
      <c r="C1" s="44" t="s">
        <v>77</v>
      </c>
      <c r="D1" s="44" t="s">
        <v>87</v>
      </c>
      <c r="E1" s="44" t="s">
        <v>66</v>
      </c>
      <c r="F1" s="44" t="s">
        <v>89</v>
      </c>
      <c r="G1" s="44" t="s">
        <v>67</v>
      </c>
      <c r="H1" s="44" t="s">
        <v>97</v>
      </c>
      <c r="I1" s="44" t="s">
        <v>88</v>
      </c>
      <c r="J1" s="44" t="s">
        <v>90</v>
      </c>
      <c r="K1" s="44" t="s">
        <v>96</v>
      </c>
      <c r="L1" s="44" t="s">
        <v>101</v>
      </c>
      <c r="M1" s="44" t="s">
        <v>93</v>
      </c>
      <c r="N1" s="44" t="s">
        <v>94</v>
      </c>
      <c r="O1" s="44" t="s">
        <v>98</v>
      </c>
      <c r="P1" s="44" t="s">
        <v>95</v>
      </c>
    </row>
    <row r="2" spans="1:16" ht="15.75" x14ac:dyDescent="0.25">
      <c r="A2" s="41" t="s">
        <v>78</v>
      </c>
      <c r="B2" s="42" t="s">
        <v>79</v>
      </c>
      <c r="C2" s="25" t="s">
        <v>1</v>
      </c>
      <c r="D2" s="25">
        <v>1000</v>
      </c>
      <c r="E2" s="26">
        <f>CALCULATOR!$C$3</f>
        <v>0.54861592129143999</v>
      </c>
      <c r="F2" s="45">
        <f>TRUNC(D2*E2)</f>
        <v>548</v>
      </c>
      <c r="G2" s="92">
        <f>CALCULATOR!$E$3</f>
        <v>81.095299999999995</v>
      </c>
      <c r="H2" s="33">
        <f>F2*G2</f>
        <v>44440.224399999999</v>
      </c>
      <c r="I2" s="26">
        <f>D2*E2-F2</f>
        <v>0.61592129144003138</v>
      </c>
      <c r="J2" s="30"/>
      <c r="K2" s="31"/>
      <c r="L2" s="98">
        <f>I2</f>
        <v>0.61592129144003138</v>
      </c>
      <c r="M2" s="32"/>
      <c r="N2" s="25"/>
      <c r="O2" s="82">
        <f>F2</f>
        <v>548</v>
      </c>
      <c r="P2" s="81">
        <f>H2</f>
        <v>44440.224399999999</v>
      </c>
    </row>
    <row r="3" spans="1:16" ht="15.75" x14ac:dyDescent="0.25">
      <c r="A3" s="74"/>
      <c r="B3" s="42"/>
      <c r="C3" s="25"/>
      <c r="D3" s="25"/>
      <c r="E3" s="52" t="s">
        <v>111</v>
      </c>
      <c r="F3" s="53">
        <f>F2</f>
        <v>548</v>
      </c>
      <c r="G3" s="93"/>
      <c r="H3" s="58">
        <f>H2</f>
        <v>44440.224399999999</v>
      </c>
      <c r="I3" s="79">
        <f>I2</f>
        <v>0.61592129144003138</v>
      </c>
      <c r="J3" s="54"/>
      <c r="K3" s="55"/>
      <c r="L3" s="97">
        <f>L2</f>
        <v>0.61592129144003138</v>
      </c>
      <c r="M3" s="56"/>
      <c r="N3" s="55"/>
      <c r="O3" s="53">
        <f>F3</f>
        <v>548</v>
      </c>
      <c r="P3" s="55">
        <f>H3+K3+N3</f>
        <v>44440.224399999999</v>
      </c>
    </row>
    <row r="4" spans="1:16" x14ac:dyDescent="0.25">
      <c r="A4" s="41" t="s">
        <v>80</v>
      </c>
      <c r="B4" s="42" t="s">
        <v>79</v>
      </c>
      <c r="C4" s="25" t="s">
        <v>1</v>
      </c>
      <c r="D4" s="25">
        <v>100</v>
      </c>
      <c r="E4" s="26">
        <f>CALCULATOR!$C$3</f>
        <v>0.54861592129143999</v>
      </c>
      <c r="F4" s="45">
        <f t="shared" ref="F4:F15" si="0">TRUNC(D4*E4)</f>
        <v>54</v>
      </c>
      <c r="G4" s="92">
        <f>CALCULATOR!$E$3</f>
        <v>81.095299999999995</v>
      </c>
      <c r="H4" s="33">
        <f t="shared" ref="H4:H15" si="1">F4*G4</f>
        <v>4379.1462000000001</v>
      </c>
      <c r="I4" s="78">
        <f t="shared" ref="I4:I15" si="2">D4*E4-F4</f>
        <v>0.8615921291440003</v>
      </c>
      <c r="J4" s="30"/>
      <c r="K4" s="31"/>
      <c r="L4" s="29"/>
      <c r="M4" s="32"/>
      <c r="N4" s="25"/>
      <c r="O4" s="24"/>
      <c r="P4" s="10"/>
    </row>
    <row r="5" spans="1:16" x14ac:dyDescent="0.25">
      <c r="A5" s="41" t="s">
        <v>80</v>
      </c>
      <c r="B5" s="42" t="s">
        <v>79</v>
      </c>
      <c r="C5" s="25" t="s">
        <v>1</v>
      </c>
      <c r="D5" s="25">
        <v>100</v>
      </c>
      <c r="E5" s="26">
        <f>CALCULATOR!$C$3</f>
        <v>0.54861592129143999</v>
      </c>
      <c r="F5" s="45">
        <f t="shared" si="0"/>
        <v>54</v>
      </c>
      <c r="G5" s="92">
        <f>CALCULATOR!$E$3</f>
        <v>81.095299999999995</v>
      </c>
      <c r="H5" s="33">
        <f t="shared" si="1"/>
        <v>4379.1462000000001</v>
      </c>
      <c r="I5" s="78">
        <f t="shared" si="2"/>
        <v>0.8615921291440003</v>
      </c>
      <c r="J5" s="30"/>
      <c r="K5" s="31"/>
      <c r="L5" s="29"/>
      <c r="M5" s="32"/>
      <c r="N5" s="25"/>
      <c r="O5" s="24"/>
      <c r="P5" s="10"/>
    </row>
    <row r="6" spans="1:16" ht="15.75" x14ac:dyDescent="0.25">
      <c r="A6" s="59"/>
      <c r="B6" s="60"/>
      <c r="C6" s="25"/>
      <c r="D6" s="25"/>
      <c r="E6" s="62" t="s">
        <v>83</v>
      </c>
      <c r="F6" s="63">
        <f>SUM(F4:F5)</f>
        <v>108</v>
      </c>
      <c r="G6" s="94"/>
      <c r="H6" s="65">
        <f>SUM(H4:H5)</f>
        <v>8758.2924000000003</v>
      </c>
      <c r="I6" s="80">
        <f>SUM(I4:I5)</f>
        <v>1.7231842582880006</v>
      </c>
      <c r="J6" s="72">
        <f>TRUNC(I6)</f>
        <v>1</v>
      </c>
      <c r="K6" s="65">
        <f>G5*J6</f>
        <v>81.095299999999995</v>
      </c>
      <c r="L6" s="80">
        <f>I6-J6</f>
        <v>0.72318425828800059</v>
      </c>
      <c r="M6" s="48"/>
      <c r="N6" s="61"/>
      <c r="O6" s="63">
        <f>F6+J6</f>
        <v>109</v>
      </c>
      <c r="P6" s="65">
        <f>H6+K6</f>
        <v>8839.3877000000011</v>
      </c>
    </row>
    <row r="7" spans="1:16" x14ac:dyDescent="0.25">
      <c r="A7" s="41" t="s">
        <v>80</v>
      </c>
      <c r="B7" s="42" t="s">
        <v>81</v>
      </c>
      <c r="C7" s="25" t="s">
        <v>1</v>
      </c>
      <c r="D7" s="25">
        <v>100</v>
      </c>
      <c r="E7" s="26">
        <f>CALCULATOR!$C$3</f>
        <v>0.54861592129143999</v>
      </c>
      <c r="F7" s="45">
        <f t="shared" si="0"/>
        <v>54</v>
      </c>
      <c r="G7" s="92">
        <f>CALCULATOR!$E$3</f>
        <v>81.095299999999995</v>
      </c>
      <c r="H7" s="33">
        <f t="shared" si="1"/>
        <v>4379.1462000000001</v>
      </c>
      <c r="I7" s="78">
        <f t="shared" si="2"/>
        <v>0.8615921291440003</v>
      </c>
      <c r="J7" s="30"/>
      <c r="K7" s="31"/>
      <c r="L7" s="78"/>
      <c r="M7" s="32"/>
      <c r="N7" s="25"/>
      <c r="O7" s="24"/>
      <c r="P7" s="10"/>
    </row>
    <row r="8" spans="1:16" x14ac:dyDescent="0.25">
      <c r="A8" s="41" t="s">
        <v>80</v>
      </c>
      <c r="B8" s="42" t="s">
        <v>81</v>
      </c>
      <c r="C8" s="25" t="s">
        <v>1</v>
      </c>
      <c r="D8" s="25">
        <v>100</v>
      </c>
      <c r="E8" s="26">
        <f>CALCULATOR!$C$3</f>
        <v>0.54861592129143999</v>
      </c>
      <c r="F8" s="45">
        <f t="shared" si="0"/>
        <v>54</v>
      </c>
      <c r="G8" s="92">
        <f>CALCULATOR!$E$3</f>
        <v>81.095299999999995</v>
      </c>
      <c r="H8" s="33">
        <f t="shared" si="1"/>
        <v>4379.1462000000001</v>
      </c>
      <c r="I8" s="78">
        <f t="shared" si="2"/>
        <v>0.8615921291440003</v>
      </c>
      <c r="J8" s="30"/>
      <c r="K8" s="31"/>
      <c r="L8" s="78"/>
      <c r="M8" s="32"/>
      <c r="N8" s="25"/>
      <c r="O8" s="24"/>
      <c r="P8" s="10"/>
    </row>
    <row r="9" spans="1:16" x14ac:dyDescent="0.25">
      <c r="A9" s="41" t="s">
        <v>80</v>
      </c>
      <c r="B9" s="42" t="s">
        <v>81</v>
      </c>
      <c r="C9" s="25" t="s">
        <v>1</v>
      </c>
      <c r="D9" s="25">
        <v>100</v>
      </c>
      <c r="E9" s="26">
        <f>CALCULATOR!$C$3</f>
        <v>0.54861592129143999</v>
      </c>
      <c r="F9" s="45">
        <f t="shared" si="0"/>
        <v>54</v>
      </c>
      <c r="G9" s="92">
        <f>CALCULATOR!$E$3</f>
        <v>81.095299999999995</v>
      </c>
      <c r="H9" s="33">
        <f t="shared" si="1"/>
        <v>4379.1462000000001</v>
      </c>
      <c r="I9" s="78">
        <f t="shared" si="2"/>
        <v>0.8615921291440003</v>
      </c>
      <c r="J9" s="30"/>
      <c r="K9" s="31"/>
      <c r="L9" s="78"/>
      <c r="M9" s="32"/>
      <c r="N9" s="25"/>
      <c r="O9" s="24"/>
      <c r="P9" s="10"/>
    </row>
    <row r="10" spans="1:16" ht="15.75" x14ac:dyDescent="0.25">
      <c r="A10" s="59"/>
      <c r="B10" s="60"/>
      <c r="C10" s="25"/>
      <c r="D10" s="25"/>
      <c r="E10" s="62" t="s">
        <v>108</v>
      </c>
      <c r="F10" s="63">
        <f>SUM(F7:F9)</f>
        <v>162</v>
      </c>
      <c r="G10" s="94"/>
      <c r="H10" s="65">
        <f>SUM(H7:H9)</f>
        <v>13137.438600000001</v>
      </c>
      <c r="I10" s="80">
        <f>SUM(I7:I9)</f>
        <v>2.5847763874320009</v>
      </c>
      <c r="J10" s="72">
        <f>TRUNC(I10)</f>
        <v>2</v>
      </c>
      <c r="K10" s="65">
        <f>J10*G2</f>
        <v>162.19059999999999</v>
      </c>
      <c r="L10" s="80">
        <f>I7+I8+I9-J10</f>
        <v>0.58477638743200089</v>
      </c>
      <c r="M10" s="48"/>
      <c r="N10" s="61"/>
      <c r="O10" s="63">
        <f>F10+J10</f>
        <v>164</v>
      </c>
      <c r="P10" s="65">
        <f>H10+K10</f>
        <v>13299.629200000001</v>
      </c>
    </row>
    <row r="11" spans="1:16" x14ac:dyDescent="0.25">
      <c r="A11" s="41" t="s">
        <v>80</v>
      </c>
      <c r="B11" s="42" t="s">
        <v>82</v>
      </c>
      <c r="C11" s="25" t="s">
        <v>1</v>
      </c>
      <c r="D11" s="25">
        <v>100</v>
      </c>
      <c r="E11" s="26">
        <f>CALCULATOR!$C$3</f>
        <v>0.54861592129143999</v>
      </c>
      <c r="F11" s="45">
        <f t="shared" si="0"/>
        <v>54</v>
      </c>
      <c r="G11" s="92">
        <f>CALCULATOR!$E$3</f>
        <v>81.095299999999995</v>
      </c>
      <c r="H11" s="33">
        <f t="shared" si="1"/>
        <v>4379.1462000000001</v>
      </c>
      <c r="I11" s="78">
        <f t="shared" si="2"/>
        <v>0.8615921291440003</v>
      </c>
      <c r="J11" s="30"/>
      <c r="K11" s="31"/>
      <c r="L11" s="78"/>
      <c r="M11" s="32"/>
      <c r="N11" s="25"/>
      <c r="O11" s="24"/>
      <c r="P11" s="10"/>
    </row>
    <row r="12" spans="1:16" x14ac:dyDescent="0.25">
      <c r="A12" s="41" t="s">
        <v>80</v>
      </c>
      <c r="B12" s="42" t="s">
        <v>82</v>
      </c>
      <c r="C12" s="25" t="s">
        <v>1</v>
      </c>
      <c r="D12" s="25">
        <v>100</v>
      </c>
      <c r="E12" s="26">
        <f>CALCULATOR!$C$3</f>
        <v>0.54861592129143999</v>
      </c>
      <c r="F12" s="45">
        <f t="shared" si="0"/>
        <v>54</v>
      </c>
      <c r="G12" s="92">
        <f>CALCULATOR!$E$3</f>
        <v>81.095299999999995</v>
      </c>
      <c r="H12" s="33">
        <f t="shared" si="1"/>
        <v>4379.1462000000001</v>
      </c>
      <c r="I12" s="78">
        <f t="shared" si="2"/>
        <v>0.8615921291440003</v>
      </c>
      <c r="J12" s="30"/>
      <c r="K12" s="31"/>
      <c r="L12" s="78"/>
      <c r="M12" s="32"/>
      <c r="N12" s="25"/>
      <c r="O12" s="24"/>
      <c r="P12" s="10"/>
    </row>
    <row r="13" spans="1:16" x14ac:dyDescent="0.25">
      <c r="A13" s="41" t="s">
        <v>80</v>
      </c>
      <c r="B13" s="42" t="s">
        <v>82</v>
      </c>
      <c r="C13" s="25" t="s">
        <v>1</v>
      </c>
      <c r="D13" s="25">
        <v>100</v>
      </c>
      <c r="E13" s="26">
        <f>CALCULATOR!$C$3</f>
        <v>0.54861592129143999</v>
      </c>
      <c r="F13" s="45">
        <f t="shared" si="0"/>
        <v>54</v>
      </c>
      <c r="G13" s="92">
        <f>CALCULATOR!$E$3</f>
        <v>81.095299999999995</v>
      </c>
      <c r="H13" s="33">
        <f t="shared" si="1"/>
        <v>4379.1462000000001</v>
      </c>
      <c r="I13" s="78">
        <f t="shared" si="2"/>
        <v>0.8615921291440003</v>
      </c>
      <c r="J13" s="30"/>
      <c r="K13" s="31"/>
      <c r="L13" s="78"/>
      <c r="M13" s="32"/>
      <c r="N13" s="25"/>
      <c r="O13" s="24"/>
      <c r="P13" s="10"/>
    </row>
    <row r="14" spans="1:16" x14ac:dyDescent="0.25">
      <c r="A14" s="41" t="s">
        <v>80</v>
      </c>
      <c r="B14" s="42" t="s">
        <v>82</v>
      </c>
      <c r="C14" s="25" t="s">
        <v>1</v>
      </c>
      <c r="D14" s="25">
        <v>100</v>
      </c>
      <c r="E14" s="26">
        <f>CALCULATOR!$C$3</f>
        <v>0.54861592129143999</v>
      </c>
      <c r="F14" s="45">
        <f t="shared" si="0"/>
        <v>54</v>
      </c>
      <c r="G14" s="92">
        <f>CALCULATOR!$E$3</f>
        <v>81.095299999999995</v>
      </c>
      <c r="H14" s="33">
        <f t="shared" si="1"/>
        <v>4379.1462000000001</v>
      </c>
      <c r="I14" s="78">
        <f t="shared" si="2"/>
        <v>0.8615921291440003</v>
      </c>
      <c r="J14" s="30"/>
      <c r="K14" s="31"/>
      <c r="L14" s="78"/>
      <c r="M14" s="32"/>
      <c r="N14" s="25"/>
      <c r="O14" s="24"/>
      <c r="P14" s="10"/>
    </row>
    <row r="15" spans="1:16" x14ac:dyDescent="0.25">
      <c r="A15" s="41" t="s">
        <v>80</v>
      </c>
      <c r="B15" s="42" t="s">
        <v>82</v>
      </c>
      <c r="C15" s="25" t="s">
        <v>1</v>
      </c>
      <c r="D15" s="25">
        <v>100</v>
      </c>
      <c r="E15" s="26">
        <f>CALCULATOR!$C$3</f>
        <v>0.54861592129143999</v>
      </c>
      <c r="F15" s="45">
        <f t="shared" si="0"/>
        <v>54</v>
      </c>
      <c r="G15" s="92">
        <f>CALCULATOR!$E$3</f>
        <v>81.095299999999995</v>
      </c>
      <c r="H15" s="33">
        <f t="shared" si="1"/>
        <v>4379.1462000000001</v>
      </c>
      <c r="I15" s="78">
        <f t="shared" si="2"/>
        <v>0.8615921291440003</v>
      </c>
      <c r="J15" s="30"/>
      <c r="K15" s="31"/>
      <c r="L15" s="78"/>
      <c r="M15" s="32"/>
      <c r="N15" s="25"/>
      <c r="O15" s="24"/>
      <c r="P15" s="10"/>
    </row>
    <row r="16" spans="1:16" ht="15.75" x14ac:dyDescent="0.25">
      <c r="A16" s="41"/>
      <c r="B16" s="42"/>
      <c r="C16" s="25"/>
      <c r="D16" s="25"/>
      <c r="E16" s="62" t="s">
        <v>84</v>
      </c>
      <c r="F16" s="63">
        <f>SUM(F11:F15)</f>
        <v>270</v>
      </c>
      <c r="G16" s="64"/>
      <c r="H16" s="65">
        <f>SUM(H11:H15)</f>
        <v>21895.731</v>
      </c>
      <c r="I16" s="80">
        <f>SUM(I11:I15)</f>
        <v>4.3079606457200015</v>
      </c>
      <c r="J16" s="72">
        <f>TRUNC(I16)</f>
        <v>4</v>
      </c>
      <c r="K16" s="65">
        <f>J16*G2</f>
        <v>324.38119999999998</v>
      </c>
      <c r="L16" s="80">
        <f>I11+I12+I13+I14+I15-J16</f>
        <v>0.30796064572000148</v>
      </c>
      <c r="M16" s="73">
        <f>TRUNC(L6+L10+L16)</f>
        <v>1</v>
      </c>
      <c r="N16" s="66">
        <f>G2*M16</f>
        <v>81.095299999999995</v>
      </c>
      <c r="O16" s="63">
        <f>F16+J16+M16</f>
        <v>275</v>
      </c>
      <c r="P16" s="65">
        <f>H16+K16+N16</f>
        <v>22301.2075</v>
      </c>
    </row>
    <row r="17" spans="1:16" ht="15.75" x14ac:dyDescent="0.25">
      <c r="A17" s="10"/>
      <c r="B17" s="24"/>
      <c r="C17" s="24"/>
      <c r="D17" s="24"/>
      <c r="E17" s="52" t="s">
        <v>92</v>
      </c>
      <c r="F17" s="67">
        <f>F6+F10+F16</f>
        <v>540</v>
      </c>
      <c r="G17" s="68"/>
      <c r="H17" s="58">
        <f t="shared" ref="H17" si="3">SUM(H6+H10+H16)</f>
        <v>43791.462</v>
      </c>
      <c r="I17" s="69"/>
      <c r="J17" s="70">
        <f>SUM(J6:J16)</f>
        <v>7</v>
      </c>
      <c r="K17" s="58">
        <f>SUM(K6+K10+K16)</f>
        <v>567.66709999999989</v>
      </c>
      <c r="L17" s="97">
        <f>SUM(L6+L10+L16)</f>
        <v>1.615921291440003</v>
      </c>
      <c r="M17" s="71">
        <f>SUM(M16)</f>
        <v>1</v>
      </c>
      <c r="N17" s="58">
        <f>SUM(N4:N16)</f>
        <v>81.095299999999995</v>
      </c>
      <c r="O17" s="53">
        <f>O6+O10+O16</f>
        <v>548</v>
      </c>
      <c r="P17" s="55">
        <f>P6+P10+P16</f>
        <v>44440.224400000006</v>
      </c>
    </row>
    <row r="18" spans="1:16" x14ac:dyDescent="0.25"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</row>
    <row r="19" spans="1:16" x14ac:dyDescent="0.25"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</row>
    <row r="20" spans="1:16" x14ac:dyDescent="0.25">
      <c r="C20" s="2"/>
      <c r="D20" s="16" t="s">
        <v>100</v>
      </c>
      <c r="E20" s="13" t="s">
        <v>99</v>
      </c>
      <c r="F20" s="90" t="s">
        <v>109</v>
      </c>
      <c r="G20" s="2"/>
      <c r="H20" s="2"/>
      <c r="I20" s="2"/>
      <c r="J20" s="2"/>
      <c r="K20" s="2"/>
      <c r="L20" s="2"/>
    </row>
    <row r="21" spans="1:16" x14ac:dyDescent="0.25">
      <c r="C21" s="2"/>
      <c r="D21" s="2"/>
      <c r="E21" s="14" t="s">
        <v>31</v>
      </c>
      <c r="F21" s="90" t="s">
        <v>110</v>
      </c>
      <c r="G21" s="2"/>
      <c r="H21" s="2"/>
      <c r="I21" s="2"/>
      <c r="J21" s="2"/>
      <c r="K21" s="2"/>
      <c r="L21" s="2"/>
    </row>
    <row r="22" spans="1:16" x14ac:dyDescent="0.25">
      <c r="C22" s="2"/>
      <c r="D22" s="2"/>
      <c r="E22" s="22" t="s">
        <v>32</v>
      </c>
      <c r="F22" s="90" t="s">
        <v>110</v>
      </c>
      <c r="G22" s="2"/>
      <c r="H22" s="2"/>
      <c r="I22" s="2"/>
      <c r="J22" s="2"/>
      <c r="K22" s="2"/>
      <c r="L22" s="2"/>
    </row>
    <row r="23" spans="1:16" ht="14.45" x14ac:dyDescent="0.3">
      <c r="B23" s="3"/>
      <c r="C23" s="3"/>
      <c r="D23" s="3"/>
    </row>
  </sheetData>
  <pageMargins left="0.7" right="0.7" top="0.75" bottom="0.75" header="0.3" footer="0.3"/>
  <pageSetup paperSize="9" scale="4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3"/>
  <sheetViews>
    <sheetView workbookViewId="0"/>
  </sheetViews>
  <sheetFormatPr defaultRowHeight="15" x14ac:dyDescent="0.25"/>
  <cols>
    <col min="1" max="1" width="12" bestFit="1" customWidth="1"/>
    <col min="2" max="2" width="10.140625" bestFit="1" customWidth="1"/>
    <col min="3" max="3" width="9.140625" bestFit="1" customWidth="1"/>
    <col min="4" max="4" width="19.5703125" bestFit="1" customWidth="1"/>
    <col min="5" max="5" width="29.140625" bestFit="1" customWidth="1"/>
    <col min="6" max="6" width="25" customWidth="1"/>
    <col min="7" max="7" width="16.85546875" bestFit="1" customWidth="1"/>
    <col min="8" max="8" width="16.28515625" bestFit="1" customWidth="1"/>
    <col min="9" max="9" width="24" bestFit="1" customWidth="1"/>
    <col min="10" max="10" width="21.42578125" bestFit="1" customWidth="1"/>
    <col min="11" max="11" width="20" bestFit="1" customWidth="1"/>
    <col min="12" max="12" width="20.5703125" bestFit="1" customWidth="1"/>
    <col min="13" max="13" width="26" bestFit="1" customWidth="1"/>
    <col min="14" max="14" width="15.7109375" bestFit="1" customWidth="1"/>
    <col min="15" max="15" width="24" bestFit="1" customWidth="1"/>
    <col min="16" max="16" width="9.28515625" bestFit="1" customWidth="1"/>
  </cols>
  <sheetData>
    <row r="1" spans="1:16" ht="66" customHeight="1" x14ac:dyDescent="0.25">
      <c r="A1" s="44" t="s">
        <v>85</v>
      </c>
      <c r="B1" s="44" t="s">
        <v>86</v>
      </c>
      <c r="C1" s="44" t="s">
        <v>77</v>
      </c>
      <c r="D1" s="44" t="s">
        <v>87</v>
      </c>
      <c r="E1" s="44" t="s">
        <v>66</v>
      </c>
      <c r="F1" s="44" t="s">
        <v>89</v>
      </c>
      <c r="G1" s="44" t="s">
        <v>67</v>
      </c>
      <c r="H1" s="44" t="s">
        <v>97</v>
      </c>
      <c r="I1" s="44" t="s">
        <v>88</v>
      </c>
      <c r="J1" s="44" t="s">
        <v>90</v>
      </c>
      <c r="K1" s="44" t="s">
        <v>96</v>
      </c>
      <c r="L1" s="44" t="s">
        <v>91</v>
      </c>
      <c r="M1" s="44" t="s">
        <v>93</v>
      </c>
      <c r="N1" s="44" t="s">
        <v>94</v>
      </c>
      <c r="O1" s="44" t="s">
        <v>98</v>
      </c>
      <c r="P1" s="44" t="s">
        <v>95</v>
      </c>
    </row>
    <row r="2" spans="1:16" x14ac:dyDescent="0.25">
      <c r="A2" s="41" t="s">
        <v>78</v>
      </c>
      <c r="B2" s="42" t="s">
        <v>79</v>
      </c>
      <c r="C2" s="25" t="s">
        <v>2</v>
      </c>
      <c r="D2" s="34">
        <v>1000</v>
      </c>
      <c r="E2" s="87">
        <f>CALCULATOR!$C$4</f>
        <v>2.2378866697835499E-3</v>
      </c>
      <c r="F2" s="45">
        <f>TRUNC(D2*E2)</f>
        <v>2</v>
      </c>
      <c r="G2" s="92">
        <f>CALCULATOR!$E$4</f>
        <v>4284</v>
      </c>
      <c r="H2" s="35">
        <f>F2*G2</f>
        <v>8568</v>
      </c>
      <c r="I2" s="88">
        <f>D2*E2-F2</f>
        <v>0.23788666978355</v>
      </c>
      <c r="J2" s="36"/>
      <c r="L2" s="88">
        <f>I2</f>
        <v>0.23788666978355</v>
      </c>
      <c r="M2" s="38"/>
      <c r="N2" s="34"/>
      <c r="O2" s="86">
        <f>F2</f>
        <v>2</v>
      </c>
      <c r="P2" s="39">
        <f>H2</f>
        <v>8568</v>
      </c>
    </row>
    <row r="3" spans="1:16" ht="15.75" x14ac:dyDescent="0.25">
      <c r="A3" s="41"/>
      <c r="B3" s="42"/>
      <c r="C3" s="25"/>
      <c r="D3" s="34"/>
      <c r="E3" s="52" t="s">
        <v>111</v>
      </c>
      <c r="F3" s="53">
        <f>F2</f>
        <v>2</v>
      </c>
      <c r="G3" s="93"/>
      <c r="H3" s="58">
        <f>H2</f>
        <v>8568</v>
      </c>
      <c r="I3" s="79">
        <f>I2</f>
        <v>0.23788666978355</v>
      </c>
      <c r="J3" s="54"/>
      <c r="K3" s="55"/>
      <c r="L3" s="83">
        <f>L2</f>
        <v>0.23788666978355</v>
      </c>
      <c r="M3" s="56"/>
      <c r="N3" s="55"/>
      <c r="O3" s="53">
        <f>F3</f>
        <v>2</v>
      </c>
      <c r="P3" s="55">
        <f>H3+K3+N3</f>
        <v>8568</v>
      </c>
    </row>
    <row r="4" spans="1:16" x14ac:dyDescent="0.25">
      <c r="A4" s="41" t="s">
        <v>80</v>
      </c>
      <c r="B4" s="42" t="s">
        <v>79</v>
      </c>
      <c r="C4" s="25" t="s">
        <v>2</v>
      </c>
      <c r="D4" s="34">
        <v>100</v>
      </c>
      <c r="E4" s="87">
        <f>CALCULATOR!$C$4</f>
        <v>2.2378866697835499E-3</v>
      </c>
      <c r="F4" s="45">
        <f t="shared" ref="F4:F15" si="0">TRUNC(D4*E4)</f>
        <v>0</v>
      </c>
      <c r="G4" s="92">
        <f>CALCULATOR!$E$4</f>
        <v>4284</v>
      </c>
      <c r="H4" s="39">
        <f t="shared" ref="H4:H15" si="1">F4*G4</f>
        <v>0</v>
      </c>
      <c r="I4" s="88">
        <f t="shared" ref="I4:I15" si="2">D4*E4-F4</f>
        <v>0.22378866697835501</v>
      </c>
      <c r="J4" s="36"/>
      <c r="K4" s="37"/>
      <c r="L4" s="85"/>
      <c r="M4" s="38"/>
      <c r="N4" s="34"/>
      <c r="O4" s="40"/>
      <c r="P4" s="10"/>
    </row>
    <row r="5" spans="1:16" x14ac:dyDescent="0.25">
      <c r="A5" s="41" t="s">
        <v>80</v>
      </c>
      <c r="B5" s="42" t="s">
        <v>79</v>
      </c>
      <c r="C5" s="25" t="s">
        <v>2</v>
      </c>
      <c r="D5" s="34">
        <v>100</v>
      </c>
      <c r="E5" s="87">
        <f>CALCULATOR!$C$4</f>
        <v>2.2378866697835499E-3</v>
      </c>
      <c r="F5" s="45">
        <f t="shared" si="0"/>
        <v>0</v>
      </c>
      <c r="G5" s="92">
        <f>CALCULATOR!$E$4</f>
        <v>4284</v>
      </c>
      <c r="H5" s="39">
        <f t="shared" si="1"/>
        <v>0</v>
      </c>
      <c r="I5" s="88">
        <f t="shared" si="2"/>
        <v>0.22378866697835501</v>
      </c>
      <c r="J5" s="36"/>
      <c r="K5" s="37"/>
      <c r="L5" s="85"/>
      <c r="M5" s="38"/>
      <c r="N5" s="34"/>
      <c r="O5" s="40"/>
      <c r="P5" s="10"/>
    </row>
    <row r="6" spans="1:16" ht="15.75" x14ac:dyDescent="0.25">
      <c r="A6" s="59"/>
      <c r="B6" s="60"/>
      <c r="C6" s="25"/>
      <c r="D6" s="34"/>
      <c r="E6" s="62" t="s">
        <v>83</v>
      </c>
      <c r="F6" s="63">
        <f>SUM(F4:F5)</f>
        <v>0</v>
      </c>
      <c r="G6" s="94"/>
      <c r="H6" s="65">
        <f>SUM(H4:H5)</f>
        <v>0</v>
      </c>
      <c r="I6" s="80">
        <f>SUM(I4:I5)</f>
        <v>0.44757733395671001</v>
      </c>
      <c r="J6" s="72">
        <f>TRUNC(I6)</f>
        <v>0</v>
      </c>
      <c r="K6" s="65">
        <f>G5*J6</f>
        <v>0</v>
      </c>
      <c r="L6" s="80">
        <f>I6-J6</f>
        <v>0.44757733395671001</v>
      </c>
      <c r="M6" s="48"/>
      <c r="N6" s="61"/>
      <c r="O6" s="63">
        <f>F6+J6</f>
        <v>0</v>
      </c>
      <c r="P6" s="65">
        <f>H6+K6</f>
        <v>0</v>
      </c>
    </row>
    <row r="7" spans="1:16" x14ac:dyDescent="0.25">
      <c r="A7" s="41" t="s">
        <v>80</v>
      </c>
      <c r="B7" s="42" t="s">
        <v>81</v>
      </c>
      <c r="C7" s="25" t="s">
        <v>2</v>
      </c>
      <c r="D7" s="34">
        <v>100</v>
      </c>
      <c r="E7" s="87">
        <f>CALCULATOR!$C$4</f>
        <v>2.2378866697835499E-3</v>
      </c>
      <c r="F7" s="45">
        <f t="shared" si="0"/>
        <v>0</v>
      </c>
      <c r="G7" s="92">
        <f>CALCULATOR!$E$4</f>
        <v>4284</v>
      </c>
      <c r="H7" s="39">
        <f t="shared" si="1"/>
        <v>0</v>
      </c>
      <c r="I7" s="88">
        <f t="shared" si="2"/>
        <v>0.22378866697835501</v>
      </c>
      <c r="J7" s="36"/>
      <c r="K7" s="37"/>
      <c r="L7" s="85"/>
      <c r="M7" s="38"/>
      <c r="N7" s="34"/>
      <c r="O7" s="40"/>
      <c r="P7" s="10"/>
    </row>
    <row r="8" spans="1:16" x14ac:dyDescent="0.25">
      <c r="A8" s="41" t="s">
        <v>80</v>
      </c>
      <c r="B8" s="42" t="s">
        <v>81</v>
      </c>
      <c r="C8" s="25" t="s">
        <v>2</v>
      </c>
      <c r="D8" s="34">
        <v>100</v>
      </c>
      <c r="E8" s="87">
        <f>CALCULATOR!$C$4</f>
        <v>2.2378866697835499E-3</v>
      </c>
      <c r="F8" s="45">
        <f t="shared" si="0"/>
        <v>0</v>
      </c>
      <c r="G8" s="92">
        <f>CALCULATOR!$E$4</f>
        <v>4284</v>
      </c>
      <c r="H8" s="39">
        <f t="shared" si="1"/>
        <v>0</v>
      </c>
      <c r="I8" s="88">
        <f t="shared" si="2"/>
        <v>0.22378866697835501</v>
      </c>
      <c r="J8" s="36"/>
      <c r="K8" s="37"/>
      <c r="L8" s="85"/>
      <c r="M8" s="38"/>
      <c r="N8" s="34"/>
      <c r="O8" s="40"/>
      <c r="P8" s="10"/>
    </row>
    <row r="9" spans="1:16" x14ac:dyDescent="0.25">
      <c r="A9" s="41" t="s">
        <v>80</v>
      </c>
      <c r="B9" s="42" t="s">
        <v>81</v>
      </c>
      <c r="C9" s="25" t="s">
        <v>2</v>
      </c>
      <c r="D9" s="34">
        <v>100</v>
      </c>
      <c r="E9" s="87">
        <f>CALCULATOR!$C$4</f>
        <v>2.2378866697835499E-3</v>
      </c>
      <c r="F9" s="45">
        <f t="shared" si="0"/>
        <v>0</v>
      </c>
      <c r="G9" s="92">
        <f>CALCULATOR!$E$4</f>
        <v>4284</v>
      </c>
      <c r="H9" s="39">
        <f t="shared" si="1"/>
        <v>0</v>
      </c>
      <c r="I9" s="88">
        <f t="shared" si="2"/>
        <v>0.22378866697835501</v>
      </c>
      <c r="J9" s="36"/>
      <c r="K9" s="37"/>
      <c r="L9" s="85"/>
      <c r="M9" s="38"/>
      <c r="N9" s="34"/>
      <c r="O9" s="40"/>
      <c r="P9" s="10"/>
    </row>
    <row r="10" spans="1:16" ht="15.75" x14ac:dyDescent="0.25">
      <c r="A10" s="59"/>
      <c r="B10" s="60"/>
      <c r="C10" s="25"/>
      <c r="D10" s="34"/>
      <c r="E10" s="62" t="s">
        <v>108</v>
      </c>
      <c r="F10" s="63">
        <f>SUM(F7:F9)</f>
        <v>0</v>
      </c>
      <c r="G10" s="94"/>
      <c r="H10" s="65">
        <f>SUM(H7:H9)</f>
        <v>0</v>
      </c>
      <c r="I10" s="80">
        <f>SUM(I7:I9)</f>
        <v>0.67136600093506504</v>
      </c>
      <c r="J10" s="72">
        <f>TRUNC(I10)</f>
        <v>0</v>
      </c>
      <c r="K10" s="65">
        <f>J10*G2</f>
        <v>0</v>
      </c>
      <c r="L10" s="80">
        <f>I7+I8+I9-J10</f>
        <v>0.67136600093506504</v>
      </c>
      <c r="M10" s="48"/>
      <c r="N10" s="61"/>
      <c r="O10" s="63">
        <f>F10+J10</f>
        <v>0</v>
      </c>
      <c r="P10" s="65">
        <f>H10+K10</f>
        <v>0</v>
      </c>
    </row>
    <row r="11" spans="1:16" x14ac:dyDescent="0.25">
      <c r="A11" s="41" t="s">
        <v>80</v>
      </c>
      <c r="B11" s="42" t="s">
        <v>82</v>
      </c>
      <c r="C11" s="25" t="s">
        <v>2</v>
      </c>
      <c r="D11" s="34">
        <v>100</v>
      </c>
      <c r="E11" s="87">
        <f>CALCULATOR!$C$4</f>
        <v>2.2378866697835499E-3</v>
      </c>
      <c r="F11" s="45">
        <f t="shared" si="0"/>
        <v>0</v>
      </c>
      <c r="G11" s="92">
        <f>CALCULATOR!$E$4</f>
        <v>4284</v>
      </c>
      <c r="H11" s="39">
        <f t="shared" si="1"/>
        <v>0</v>
      </c>
      <c r="I11" s="88">
        <f t="shared" si="2"/>
        <v>0.22378866697835501</v>
      </c>
      <c r="J11" s="36"/>
      <c r="K11" s="37"/>
      <c r="L11" s="85"/>
      <c r="M11" s="38"/>
      <c r="N11" s="34"/>
      <c r="O11" s="40"/>
      <c r="P11" s="10"/>
    </row>
    <row r="12" spans="1:16" x14ac:dyDescent="0.25">
      <c r="A12" s="41" t="s">
        <v>80</v>
      </c>
      <c r="B12" s="42" t="s">
        <v>82</v>
      </c>
      <c r="C12" s="25" t="s">
        <v>2</v>
      </c>
      <c r="D12" s="34">
        <v>100</v>
      </c>
      <c r="E12" s="87">
        <f>CALCULATOR!$C$4</f>
        <v>2.2378866697835499E-3</v>
      </c>
      <c r="F12" s="45">
        <f t="shared" si="0"/>
        <v>0</v>
      </c>
      <c r="G12" s="92">
        <f>CALCULATOR!$E$4</f>
        <v>4284</v>
      </c>
      <c r="H12" s="39">
        <f t="shared" si="1"/>
        <v>0</v>
      </c>
      <c r="I12" s="88">
        <f t="shared" si="2"/>
        <v>0.22378866697835501</v>
      </c>
      <c r="J12" s="36"/>
      <c r="K12" s="37"/>
      <c r="L12" s="85"/>
      <c r="M12" s="38"/>
      <c r="N12" s="34"/>
      <c r="O12" s="40"/>
      <c r="P12" s="10"/>
    </row>
    <row r="13" spans="1:16" x14ac:dyDescent="0.25">
      <c r="A13" s="41" t="s">
        <v>80</v>
      </c>
      <c r="B13" s="42" t="s">
        <v>82</v>
      </c>
      <c r="C13" s="25" t="s">
        <v>2</v>
      </c>
      <c r="D13" s="34">
        <v>100</v>
      </c>
      <c r="E13" s="87">
        <f>CALCULATOR!$C$4</f>
        <v>2.2378866697835499E-3</v>
      </c>
      <c r="F13" s="45">
        <f t="shared" si="0"/>
        <v>0</v>
      </c>
      <c r="G13" s="92">
        <f>CALCULATOR!$E$4</f>
        <v>4284</v>
      </c>
      <c r="H13" s="39">
        <f t="shared" si="1"/>
        <v>0</v>
      </c>
      <c r="I13" s="88">
        <f t="shared" si="2"/>
        <v>0.22378866697835501</v>
      </c>
      <c r="J13" s="36"/>
      <c r="K13" s="37"/>
      <c r="L13" s="85"/>
      <c r="M13" s="38"/>
      <c r="N13" s="34"/>
      <c r="O13" s="40"/>
      <c r="P13" s="10"/>
    </row>
    <row r="14" spans="1:16" x14ac:dyDescent="0.25">
      <c r="A14" s="41" t="s">
        <v>80</v>
      </c>
      <c r="B14" s="42" t="s">
        <v>82</v>
      </c>
      <c r="C14" s="25" t="s">
        <v>2</v>
      </c>
      <c r="D14" s="34">
        <v>100</v>
      </c>
      <c r="E14" s="87">
        <f>CALCULATOR!$C$4</f>
        <v>2.2378866697835499E-3</v>
      </c>
      <c r="F14" s="45">
        <f t="shared" si="0"/>
        <v>0</v>
      </c>
      <c r="G14" s="92">
        <f>CALCULATOR!$E$4</f>
        <v>4284</v>
      </c>
      <c r="H14" s="39">
        <f t="shared" si="1"/>
        <v>0</v>
      </c>
      <c r="I14" s="88">
        <f t="shared" si="2"/>
        <v>0.22378866697835501</v>
      </c>
      <c r="J14" s="36"/>
      <c r="K14" s="37"/>
      <c r="L14" s="85"/>
      <c r="M14" s="38"/>
      <c r="N14" s="34"/>
      <c r="O14" s="40"/>
      <c r="P14" s="10"/>
    </row>
    <row r="15" spans="1:16" x14ac:dyDescent="0.25">
      <c r="A15" s="41" t="s">
        <v>80</v>
      </c>
      <c r="B15" s="42" t="s">
        <v>82</v>
      </c>
      <c r="C15" s="25" t="s">
        <v>2</v>
      </c>
      <c r="D15" s="34">
        <v>100</v>
      </c>
      <c r="E15" s="87">
        <f>CALCULATOR!$C$4</f>
        <v>2.2378866697835499E-3</v>
      </c>
      <c r="F15" s="45">
        <f t="shared" si="0"/>
        <v>0</v>
      </c>
      <c r="G15" s="92">
        <f>CALCULATOR!$E$4</f>
        <v>4284</v>
      </c>
      <c r="H15" s="39">
        <f t="shared" si="1"/>
        <v>0</v>
      </c>
      <c r="I15" s="88">
        <f t="shared" si="2"/>
        <v>0.22378866697835501</v>
      </c>
      <c r="J15" s="36"/>
      <c r="K15" s="37"/>
      <c r="L15" s="85"/>
      <c r="M15" s="38"/>
      <c r="N15" s="34"/>
      <c r="O15" s="40"/>
      <c r="P15" s="10"/>
    </row>
    <row r="16" spans="1:16" ht="15.75" x14ac:dyDescent="0.25">
      <c r="A16" s="41"/>
      <c r="B16" s="42"/>
      <c r="C16" s="25"/>
      <c r="D16" s="34"/>
      <c r="E16" s="62" t="s">
        <v>84</v>
      </c>
      <c r="F16" s="63">
        <f>SUM(F11:F15)</f>
        <v>0</v>
      </c>
      <c r="G16" s="64"/>
      <c r="H16" s="65">
        <f>SUM(H11:H15)</f>
        <v>0</v>
      </c>
      <c r="I16" s="80">
        <f>SUM(I11:I15)</f>
        <v>1.118943334891775</v>
      </c>
      <c r="J16" s="72">
        <f>TRUNC(I16)</f>
        <v>1</v>
      </c>
      <c r="K16" s="65">
        <f>J16*G2</f>
        <v>4284</v>
      </c>
      <c r="L16" s="80">
        <f>I11+I12+I13+I14+I15-J16</f>
        <v>0.118943334891775</v>
      </c>
      <c r="M16" s="73">
        <f>TRUNC(L6+L10+L16)</f>
        <v>1</v>
      </c>
      <c r="N16" s="66">
        <f>G2*M16</f>
        <v>4284</v>
      </c>
      <c r="O16" s="63">
        <f>F16+J16+M16</f>
        <v>2</v>
      </c>
      <c r="P16" s="65">
        <f>H16+K16+N16</f>
        <v>8568</v>
      </c>
    </row>
    <row r="17" spans="1:16" ht="15.75" x14ac:dyDescent="0.25">
      <c r="A17" s="24"/>
      <c r="B17" s="24"/>
      <c r="C17" s="24"/>
      <c r="D17" s="40"/>
      <c r="E17" s="52" t="s">
        <v>92</v>
      </c>
      <c r="F17" s="67">
        <f>F6+F10+F16</f>
        <v>0</v>
      </c>
      <c r="G17" s="68"/>
      <c r="H17" s="58">
        <f t="shared" ref="H17" si="3">SUM(H6+H10+H16)</f>
        <v>0</v>
      </c>
      <c r="I17" s="69"/>
      <c r="J17" s="70">
        <f>SUM(J6:J16)</f>
        <v>1</v>
      </c>
      <c r="K17" s="58">
        <f>SUM(K6+K10+K16)</f>
        <v>4284</v>
      </c>
      <c r="L17" s="83">
        <f>SUM(L6+L10+L16)</f>
        <v>1.23788666978355</v>
      </c>
      <c r="M17" s="71">
        <f>SUM(M16)</f>
        <v>1</v>
      </c>
      <c r="N17" s="58">
        <f>SUM(N4:N16)</f>
        <v>4284</v>
      </c>
      <c r="O17" s="53">
        <f>O6+O10+O16</f>
        <v>2</v>
      </c>
      <c r="P17" s="55">
        <f>P6+P10+P16</f>
        <v>8568</v>
      </c>
    </row>
    <row r="18" spans="1:16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</row>
    <row r="19" spans="1:16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</row>
    <row r="20" spans="1:16" x14ac:dyDescent="0.25">
      <c r="C20" s="2"/>
      <c r="D20" s="16" t="s">
        <v>100</v>
      </c>
      <c r="E20" s="13" t="s">
        <v>99</v>
      </c>
      <c r="F20" s="90" t="s">
        <v>109</v>
      </c>
      <c r="G20" s="2"/>
      <c r="H20" s="2"/>
      <c r="I20" s="2"/>
      <c r="J20" s="2"/>
      <c r="K20" s="2"/>
      <c r="L20" s="2"/>
    </row>
    <row r="21" spans="1:16" x14ac:dyDescent="0.25">
      <c r="C21" s="2"/>
      <c r="D21" s="2"/>
      <c r="E21" s="14" t="s">
        <v>31</v>
      </c>
      <c r="F21" s="90" t="s">
        <v>110</v>
      </c>
      <c r="G21" s="2"/>
      <c r="H21" s="2"/>
      <c r="I21" s="2"/>
      <c r="J21" s="2"/>
      <c r="K21" s="2"/>
      <c r="L21" s="2"/>
    </row>
    <row r="22" spans="1:16" x14ac:dyDescent="0.25">
      <c r="C22" s="2"/>
      <c r="D22" s="2"/>
      <c r="E22" s="22" t="s">
        <v>32</v>
      </c>
      <c r="F22" s="90" t="s">
        <v>110</v>
      </c>
      <c r="G22" s="2"/>
      <c r="H22" s="2"/>
      <c r="I22" s="2"/>
      <c r="J22" s="2"/>
      <c r="K22" s="2"/>
      <c r="L22" s="2"/>
    </row>
    <row r="23" spans="1:16" ht="14.45" x14ac:dyDescent="0.3">
      <c r="A23" s="3"/>
      <c r="B23" s="3"/>
      <c r="C23" s="3"/>
    </row>
  </sheetData>
  <pageMargins left="0.7" right="0.7" top="0.75" bottom="0.75" header="0.3" footer="0.3"/>
  <pageSetup paperSize="9" scale="4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2"/>
  <sheetViews>
    <sheetView workbookViewId="0"/>
  </sheetViews>
  <sheetFormatPr defaultRowHeight="15" x14ac:dyDescent="0.25"/>
  <cols>
    <col min="1" max="1" width="12.140625" customWidth="1"/>
    <col min="2" max="2" width="11.140625" bestFit="1" customWidth="1"/>
    <col min="3" max="3" width="20.42578125" bestFit="1" customWidth="1"/>
    <col min="4" max="4" width="8.42578125" bestFit="1" customWidth="1"/>
    <col min="5" max="5" width="21" customWidth="1"/>
    <col min="6" max="6" width="13.42578125" customWidth="1"/>
    <col min="7" max="7" width="14.85546875" bestFit="1" customWidth="1"/>
    <col min="8" max="8" width="13.28515625" bestFit="1" customWidth="1"/>
    <col min="9" max="9" width="21.5703125" customWidth="1"/>
    <col min="10" max="10" width="25.42578125" customWidth="1"/>
    <col min="11" max="11" width="34.42578125" customWidth="1"/>
    <col min="12" max="12" width="37.42578125" customWidth="1"/>
    <col min="13" max="13" width="30.42578125" customWidth="1"/>
    <col min="14" max="14" width="30.7109375" customWidth="1"/>
    <col min="15" max="15" width="30.28515625" customWidth="1"/>
    <col min="16" max="16" width="33.7109375" customWidth="1"/>
    <col min="17" max="18" width="44" bestFit="1" customWidth="1"/>
    <col min="19" max="19" width="41.140625" bestFit="1" customWidth="1"/>
    <col min="20" max="20" width="29.140625" bestFit="1" customWidth="1"/>
    <col min="22" max="22" width="19.85546875" bestFit="1" customWidth="1"/>
    <col min="23" max="23" width="12.7109375" bestFit="1" customWidth="1"/>
    <col min="24" max="24" width="44" bestFit="1" customWidth="1"/>
  </cols>
  <sheetData>
    <row r="1" spans="1:16" x14ac:dyDescent="0.25">
      <c r="A1" s="16" t="s">
        <v>39</v>
      </c>
      <c r="B1" s="16"/>
      <c r="C1" s="16"/>
      <c r="D1" s="16"/>
      <c r="E1" s="16"/>
    </row>
    <row r="2" spans="1:16" x14ac:dyDescent="0.25">
      <c r="A2" s="21" t="s">
        <v>5</v>
      </c>
      <c r="B2" s="4"/>
      <c r="C2" s="4" t="s">
        <v>6</v>
      </c>
      <c r="D2" s="4"/>
      <c r="E2" s="4"/>
      <c r="F2" s="4"/>
      <c r="G2" s="4"/>
    </row>
    <row r="4" spans="1:16" x14ac:dyDescent="0.25">
      <c r="A4" s="18" t="s">
        <v>7</v>
      </c>
      <c r="B4" s="15"/>
      <c r="C4" s="105" t="s">
        <v>56</v>
      </c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1" t="s">
        <v>38</v>
      </c>
      <c r="O4" s="102"/>
      <c r="P4" s="102"/>
    </row>
    <row r="5" spans="1:16" ht="26.25" x14ac:dyDescent="0.25">
      <c r="A5" s="17" t="s">
        <v>8</v>
      </c>
      <c r="B5" s="17" t="s">
        <v>9</v>
      </c>
      <c r="C5" s="17" t="s">
        <v>33</v>
      </c>
      <c r="D5" s="17" t="s">
        <v>10</v>
      </c>
      <c r="E5" s="17" t="s">
        <v>3</v>
      </c>
      <c r="F5" s="17" t="s">
        <v>11</v>
      </c>
      <c r="G5" s="17" t="s">
        <v>12</v>
      </c>
      <c r="H5" s="17" t="s">
        <v>34</v>
      </c>
      <c r="I5" s="17" t="s">
        <v>47</v>
      </c>
      <c r="J5" s="17" t="s">
        <v>35</v>
      </c>
      <c r="K5" s="17" t="s">
        <v>48</v>
      </c>
      <c r="L5" s="17" t="s">
        <v>13</v>
      </c>
      <c r="M5" s="17" t="s">
        <v>40</v>
      </c>
      <c r="N5" s="19" t="s">
        <v>36</v>
      </c>
      <c r="O5" s="19" t="s">
        <v>54</v>
      </c>
      <c r="P5" s="19" t="s">
        <v>52</v>
      </c>
    </row>
    <row r="6" spans="1:16" x14ac:dyDescent="0.25">
      <c r="A6" s="5" t="s">
        <v>14</v>
      </c>
      <c r="B6" s="5" t="s">
        <v>15</v>
      </c>
      <c r="C6" s="5" t="s">
        <v>16</v>
      </c>
      <c r="D6" s="5" t="s">
        <v>17</v>
      </c>
      <c r="E6" s="13" t="s">
        <v>4</v>
      </c>
      <c r="F6" s="5" t="s">
        <v>18</v>
      </c>
      <c r="G6" s="6" t="s">
        <v>19</v>
      </c>
      <c r="H6" s="6" t="s">
        <v>20</v>
      </c>
      <c r="I6" s="7">
        <v>1500</v>
      </c>
      <c r="J6" s="6"/>
      <c r="K6" s="7"/>
      <c r="L6" s="6">
        <v>0.5</v>
      </c>
      <c r="M6" s="8" t="s">
        <v>21</v>
      </c>
      <c r="N6" s="6"/>
      <c r="O6" s="8" t="s">
        <v>22</v>
      </c>
      <c r="P6" s="8" t="s">
        <v>23</v>
      </c>
    </row>
    <row r="7" spans="1:16" x14ac:dyDescent="0.25">
      <c r="A7" s="5" t="s">
        <v>14</v>
      </c>
      <c r="B7" s="5" t="s">
        <v>15</v>
      </c>
      <c r="C7" s="5" t="s">
        <v>16</v>
      </c>
      <c r="D7" s="5" t="s">
        <v>24</v>
      </c>
      <c r="E7" s="13" t="s">
        <v>4</v>
      </c>
      <c r="F7" s="5" t="s">
        <v>25</v>
      </c>
      <c r="G7" s="6" t="s">
        <v>26</v>
      </c>
      <c r="H7" s="6" t="s">
        <v>20</v>
      </c>
      <c r="I7" s="7">
        <v>1800</v>
      </c>
      <c r="J7" s="6"/>
      <c r="K7" s="7"/>
      <c r="L7" s="6">
        <v>0.5</v>
      </c>
      <c r="M7" s="8" t="s">
        <v>27</v>
      </c>
      <c r="N7" s="6"/>
      <c r="O7" s="8" t="s">
        <v>28</v>
      </c>
      <c r="P7" s="8" t="s">
        <v>37</v>
      </c>
    </row>
    <row r="8" spans="1:16" x14ac:dyDescent="0.25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10"/>
      <c r="N8" s="9"/>
      <c r="O8" s="10"/>
      <c r="P8" s="10"/>
    </row>
    <row r="9" spans="1:16" x14ac:dyDescent="0.25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10"/>
      <c r="N9" s="9"/>
      <c r="O9" s="10"/>
      <c r="P9" s="10"/>
    </row>
    <row r="10" spans="1:16" x14ac:dyDescent="0.25">
      <c r="I10" s="11"/>
      <c r="J10" s="12"/>
      <c r="L10" s="11"/>
      <c r="M10" s="12"/>
    </row>
    <row r="11" spans="1:16" x14ac:dyDescent="0.25">
      <c r="A11" s="16" t="s">
        <v>61</v>
      </c>
      <c r="B11" s="16"/>
      <c r="C11" s="16"/>
      <c r="I11" s="11"/>
      <c r="J11" s="12"/>
      <c r="L11" s="11"/>
      <c r="M11" s="12"/>
    </row>
    <row r="12" spans="1:16" x14ac:dyDescent="0.25">
      <c r="A12" t="s">
        <v>62</v>
      </c>
    </row>
    <row r="13" spans="1:16" x14ac:dyDescent="0.25">
      <c r="A13" s="16" t="s">
        <v>102</v>
      </c>
      <c r="B13" s="16"/>
      <c r="C13" s="16"/>
      <c r="I13" s="11"/>
      <c r="J13" s="12"/>
      <c r="L13" s="11"/>
      <c r="M13" s="12"/>
    </row>
    <row r="14" spans="1:16" x14ac:dyDescent="0.25">
      <c r="A14" t="s">
        <v>41</v>
      </c>
    </row>
    <row r="15" spans="1:16" x14ac:dyDescent="0.25">
      <c r="A15" t="s">
        <v>42</v>
      </c>
    </row>
    <row r="16" spans="1:16" x14ac:dyDescent="0.25">
      <c r="A16" s="16" t="s">
        <v>57</v>
      </c>
      <c r="B16" s="16"/>
      <c r="C16" s="16"/>
      <c r="D16" s="16"/>
    </row>
    <row r="17" spans="1:14" x14ac:dyDescent="0.25">
      <c r="A17" t="s">
        <v>43</v>
      </c>
    </row>
    <row r="18" spans="1:14" x14ac:dyDescent="0.25">
      <c r="A18" t="s">
        <v>44</v>
      </c>
    </row>
    <row r="19" spans="1:14" x14ac:dyDescent="0.25">
      <c r="A19" s="16" t="s">
        <v>58</v>
      </c>
      <c r="B19" s="16"/>
      <c r="C19" s="16"/>
      <c r="I19" s="11"/>
      <c r="J19" s="12"/>
      <c r="L19" s="11"/>
      <c r="M19" s="12"/>
    </row>
    <row r="20" spans="1:14" x14ac:dyDescent="0.25">
      <c r="A20" t="s">
        <v>45</v>
      </c>
    </row>
    <row r="21" spans="1:14" x14ac:dyDescent="0.25">
      <c r="A21" t="s">
        <v>46</v>
      </c>
    </row>
    <row r="24" spans="1:14" x14ac:dyDescent="0.25">
      <c r="A24" s="16" t="s">
        <v>53</v>
      </c>
      <c r="B24" s="16"/>
      <c r="C24" s="16"/>
      <c r="D24" s="16"/>
      <c r="E24" s="16"/>
    </row>
    <row r="25" spans="1:14" x14ac:dyDescent="0.25">
      <c r="A25" s="21" t="s">
        <v>5</v>
      </c>
      <c r="B25" s="4"/>
      <c r="C25" s="4" t="s">
        <v>6</v>
      </c>
      <c r="D25" s="4"/>
      <c r="E25" s="4"/>
      <c r="F25" s="4"/>
      <c r="G25" s="4"/>
    </row>
    <row r="27" spans="1:14" ht="32.25" customHeight="1" x14ac:dyDescent="0.25">
      <c r="A27" s="18" t="s">
        <v>7</v>
      </c>
      <c r="B27" s="105" t="s">
        <v>64</v>
      </c>
      <c r="C27" s="106"/>
      <c r="D27" s="106"/>
      <c r="E27" s="106"/>
      <c r="F27" s="106"/>
      <c r="G27" s="106"/>
      <c r="H27" s="106"/>
      <c r="I27" s="106"/>
      <c r="J27" s="106"/>
      <c r="K27" s="103" t="s">
        <v>49</v>
      </c>
      <c r="L27" s="104"/>
      <c r="N27" s="20"/>
    </row>
    <row r="28" spans="1:14" ht="26.25" x14ac:dyDescent="0.25">
      <c r="A28" s="17" t="s">
        <v>8</v>
      </c>
      <c r="B28" s="17" t="s">
        <v>9</v>
      </c>
      <c r="C28" s="17" t="s">
        <v>33</v>
      </c>
      <c r="D28" s="17" t="s">
        <v>10</v>
      </c>
      <c r="E28" s="17" t="s">
        <v>3</v>
      </c>
      <c r="F28" s="17" t="s">
        <v>11</v>
      </c>
      <c r="G28" s="17" t="s">
        <v>12</v>
      </c>
      <c r="H28" s="17" t="s">
        <v>29</v>
      </c>
      <c r="I28" s="17" t="s">
        <v>35</v>
      </c>
      <c r="J28" s="17" t="s">
        <v>48</v>
      </c>
      <c r="K28" s="19" t="s">
        <v>55</v>
      </c>
      <c r="L28" s="19" t="s">
        <v>52</v>
      </c>
      <c r="M28" s="20"/>
    </row>
    <row r="29" spans="1:14" x14ac:dyDescent="0.25">
      <c r="A29" s="5" t="s">
        <v>14</v>
      </c>
      <c r="B29" s="5" t="s">
        <v>15</v>
      </c>
      <c r="C29" s="5" t="s">
        <v>16</v>
      </c>
      <c r="D29" s="5" t="s">
        <v>17</v>
      </c>
      <c r="E29" s="14" t="s">
        <v>31</v>
      </c>
      <c r="F29" s="5" t="s">
        <v>18</v>
      </c>
      <c r="G29" s="6" t="s">
        <v>19</v>
      </c>
      <c r="H29" s="6" t="s">
        <v>30</v>
      </c>
      <c r="I29" s="8"/>
      <c r="J29" s="10"/>
      <c r="K29" s="8" t="s">
        <v>69</v>
      </c>
      <c r="L29" s="8" t="s">
        <v>71</v>
      </c>
      <c r="M29" s="20"/>
    </row>
    <row r="30" spans="1:14" x14ac:dyDescent="0.25">
      <c r="A30" s="5" t="s">
        <v>14</v>
      </c>
      <c r="B30" s="5" t="s">
        <v>15</v>
      </c>
      <c r="C30" s="5" t="s">
        <v>16</v>
      </c>
      <c r="D30" s="5" t="s">
        <v>24</v>
      </c>
      <c r="E30" s="22" t="s">
        <v>32</v>
      </c>
      <c r="F30" s="5" t="s">
        <v>25</v>
      </c>
      <c r="G30" s="6" t="s">
        <v>26</v>
      </c>
      <c r="H30" s="6"/>
      <c r="I30" s="8"/>
      <c r="J30" s="10"/>
      <c r="K30" s="8" t="s">
        <v>70</v>
      </c>
      <c r="L30" s="8" t="s">
        <v>72</v>
      </c>
      <c r="M30" s="20"/>
    </row>
    <row r="31" spans="1:14" ht="14.45" x14ac:dyDescent="0.3">
      <c r="A31" s="9"/>
      <c r="B31" s="9"/>
      <c r="C31" s="9"/>
      <c r="D31" s="9"/>
      <c r="E31" s="9"/>
      <c r="F31" s="9"/>
      <c r="G31" s="9"/>
      <c r="H31" s="9"/>
      <c r="I31" s="8"/>
      <c r="J31" s="10"/>
      <c r="K31" s="10"/>
      <c r="L31" s="10"/>
      <c r="M31" s="20"/>
    </row>
    <row r="32" spans="1:14" ht="14.45" x14ac:dyDescent="0.3">
      <c r="A32" s="9"/>
      <c r="B32" s="9"/>
      <c r="C32" s="9"/>
      <c r="D32" s="9"/>
      <c r="E32" s="9"/>
      <c r="F32" s="9"/>
      <c r="G32" s="9"/>
      <c r="H32" s="9"/>
      <c r="I32" s="10"/>
      <c r="J32" s="10"/>
      <c r="K32" s="10"/>
      <c r="L32" s="10"/>
      <c r="M32" s="20"/>
    </row>
    <row r="33" spans="1:13" ht="14.45" x14ac:dyDescent="0.3">
      <c r="I33" s="11"/>
      <c r="J33" s="12"/>
    </row>
    <row r="34" spans="1:13" x14ac:dyDescent="0.25">
      <c r="A34" s="16" t="s">
        <v>63</v>
      </c>
      <c r="B34" s="16"/>
      <c r="C34" s="16"/>
      <c r="I34" s="11"/>
      <c r="J34" s="12"/>
      <c r="L34" s="11"/>
      <c r="M34" s="12"/>
    </row>
    <row r="35" spans="1:13" x14ac:dyDescent="0.25">
      <c r="A35" t="s">
        <v>50</v>
      </c>
    </row>
    <row r="36" spans="1:13" x14ac:dyDescent="0.25">
      <c r="A36" t="s">
        <v>51</v>
      </c>
    </row>
    <row r="37" spans="1:13" x14ac:dyDescent="0.25">
      <c r="A37" s="16" t="s">
        <v>59</v>
      </c>
      <c r="B37" s="16"/>
      <c r="C37" s="16"/>
      <c r="D37" s="16"/>
    </row>
    <row r="38" spans="1:13" x14ac:dyDescent="0.25">
      <c r="A38" t="s">
        <v>73</v>
      </c>
    </row>
    <row r="39" spans="1:13" x14ac:dyDescent="0.25">
      <c r="A39" t="s">
        <v>74</v>
      </c>
    </row>
    <row r="40" spans="1:13" x14ac:dyDescent="0.25">
      <c r="A40" s="16" t="s">
        <v>60</v>
      </c>
      <c r="B40" s="16"/>
      <c r="C40" s="16"/>
      <c r="I40" s="11"/>
      <c r="J40" s="12"/>
      <c r="L40" s="11"/>
      <c r="M40" s="12"/>
    </row>
    <row r="41" spans="1:13" x14ac:dyDescent="0.25">
      <c r="A41" t="s">
        <v>75</v>
      </c>
    </row>
    <row r="42" spans="1:13" x14ac:dyDescent="0.25">
      <c r="A42" t="s">
        <v>76</v>
      </c>
    </row>
  </sheetData>
  <mergeCells count="4">
    <mergeCell ref="N4:P4"/>
    <mergeCell ref="K27:L27"/>
    <mergeCell ref="B27:J27"/>
    <mergeCell ref="C4:M4"/>
  </mergeCells>
  <pageMargins left="0.7" right="0.7" top="0.75" bottom="0.75" header="0.3" footer="0.3"/>
  <pageSetup paperSize="9" scale="3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CALCULATOR</vt:lpstr>
      <vt:lpstr>AΛΦΑΤΠ - ΠΑΡΑΔΕΙΓΜΑ</vt:lpstr>
      <vt:lpstr>ΕΤΕΤΠ - ΠΑΡΑΔΕΙΓΜΑ</vt:lpstr>
      <vt:lpstr>ΠΕΙΡΤΠ - ΠΑΡΑΔΕΙΓΜΑ</vt:lpstr>
      <vt:lpstr>ΑΡΧΕΙΑ CSV ΧΕΙΡΙΣΤΩΝ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Kouimtzis, Nikolaos</dc:creator>
  <cp:lastModifiedBy>k.iliopoulos</cp:lastModifiedBy>
  <cp:lastPrinted>2013-11-29T08:09:25Z</cp:lastPrinted>
  <dcterms:created xsi:type="dcterms:W3CDTF">2013-11-07T07:15:48Z</dcterms:created>
  <dcterms:modified xsi:type="dcterms:W3CDTF">2017-12-20T12:48:19Z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1628129813</vt:i4>
  </property>
  <property fmtid="{D5CDD505-2E9C-101B-9397-08002B2CF9AE}" pid="3" name="_NewReviewCycle">
    <vt:lpwstr/>
  </property>
  <property fmtid="{D5CDD505-2E9C-101B-9397-08002B2CF9AE}" pid="4" name="_EmailSubject">
    <vt:lpwstr> 9η άσκηση warrants (ΠΕΙΡΑΙΩΣ)</vt:lpwstr>
  </property>
  <property fmtid="{D5CDD505-2E9C-101B-9397-08002B2CF9AE}" pid="5" name="_AuthorEmail">
    <vt:lpwstr>K.Iliopoulos@athexgroup.gr</vt:lpwstr>
  </property>
  <property fmtid="{D5CDD505-2E9C-101B-9397-08002B2CF9AE}" pid="6" name="_AuthorEmailDisplayName">
    <vt:lpwstr>Iliopoulos, Konstantinos</vt:lpwstr>
  </property>
</Properties>
</file>